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26163\Desktop\Transparency\Comptroller Required Reports\"/>
    </mc:Choice>
  </mc:AlternateContent>
  <xr:revisionPtr revIDLastSave="0" documentId="13_ncr:1_{0E217510-CA0D-4BED-91D4-234A7049CD89}" xr6:coauthVersionLast="47" xr6:coauthVersionMax="47" xr10:uidLastSave="{00000000-0000-0000-0000-000000000000}"/>
  <bookViews>
    <workbookView xWindow="84" yWindow="1152" windowWidth="22956" windowHeight="12540" tabRatio="685"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3" l="1"/>
  <c r="E31" i="3"/>
  <c r="E30" i="3"/>
  <c r="E29" i="3"/>
  <c r="E28" i="3"/>
  <c r="E27" i="3"/>
  <c r="E26" i="3"/>
  <c r="E25" i="3"/>
  <c r="E24" i="3"/>
  <c r="E23" i="3"/>
  <c r="E22" i="3"/>
  <c r="E21" i="3"/>
  <c r="E20" i="3"/>
  <c r="E11" i="3"/>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<sst xmlns="http://schemas.openxmlformats.org/spreadsheetml/2006/main" count="513" uniqueCount="336">
  <si>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</si>
  <si>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</si>
  <si>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</si>
  <si>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</si>
  <si>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</si>
  <si>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</si>
  <si>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</si>
  <si>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</si>
  <si>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</si>
  <si>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</si>
  <si>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</si>
  <si>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</si>
  <si>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</si>
  <si>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</si>
  <si>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</si>
  <si>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</si>
  <si>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</si>
  <si>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</si>
  <si>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</si>
  <si>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</si>
  <si>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</si>
  <si>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</si>
  <si>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</si>
  <si>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</si>
  <si>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</si>
  <si>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</si>
  <si>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</si>
  <si>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</si>
  <si>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</si>
  <si>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</si>
  <si>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</si>
  <si>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</si>
  <si>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</si>
  <si>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</si>
  <si>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</si>
  <si>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</si>
  <si>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</si>
  <si>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</si>
  <si>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</si>
  <si>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</si>
  <si>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</si>
  <si>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</si>
  <si>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</si>
  <si>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</si>
  <si>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</si>
  <si>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</si>
  <si>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</si>
  <si>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</si>
  <si>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</si>
  <si>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</si>
  <si>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</si>
  <si>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</si>
  <si>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</si>
  <si>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</si>
  <si>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</si>
  <si>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</si>
  <si>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</si>
  <si>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</si>
  <si>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</si>
  <si>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</si>
  <si>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</si>
  <si>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</si>
  <si>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</si>
  <si>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</si>
  <si>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</si>
  <si>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</si>
  <si>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</si>
  <si>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</si>
  <si>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</si>
  <si>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</si>
  <si>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</si>
  <si>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</si>
  <si>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</si>
  <si>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</si>
  <si>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</si>
  <si>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</si>
  <si>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</si>
  <si>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</si>
  <si>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</si>
  <si>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</si>
  <si>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</si>
  <si>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</si>
  <si>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</si>
  <si>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</si>
  <si>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</si>
  <si>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</si>
  <si>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</si>
  <si>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</si>
  <si>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</si>
  <si>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</si>
  <si>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</si>
  <si>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</si>
  <si>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</si>
  <si>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</si>
  <si>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</si>
  <si>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</si>
  <si>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</si>
  <si>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</si>
  <si>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</si>
  <si>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</si>
  <si>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</si>
  <si>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</si>
  <si>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</si>
  <si>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</si>
  <si>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</si>
  <si>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</si>
  <si>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</si>
  <si>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</si>
  <si>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</si>
  <si>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</si>
  <si>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</si>
  <si>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</si>
  <si>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</si>
  <si>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</si>
  <si>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</si>
  <si>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</si>
  <si>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</si>
  <si>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</si>
  <si>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</si>
  <si>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</si>
  <si>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</si>
  <si>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</si>
  <si>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</si>
  <si>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</si>
  <si>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</si>
  <si>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</si>
  <si>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</si>
  <si>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</si>
  <si>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</si>
  <si>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</si>
  <si>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</si>
  <si>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</si>
  <si>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</si>
  <si>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</si>
  <si>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</si>
  <si>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</si>
  <si>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</si>
  <si>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</si>
  <si>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</si>
  <si>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</si>
  <si>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</si>
  <si>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</si>
  <si>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</si>
  <si>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</si>
  <si>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</si>
  <si>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</si>
  <si>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</si>
  <si>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</si>
  <si>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</si>
  <si>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</si>
  <si>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</si>
  <si>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</si>
  <si>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</si>
  <si>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</si>
  <si>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</si>
  <si>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</si>
  <si>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</si>
  <si>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</si>
  <si>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</si>
  <si>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</si>
  <si>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</si>
  <si>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</si>
  <si>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</si>
  <si>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</si>
  <si>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</si>
  <si>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</si>
  <si>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</si>
  <si>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</si>
  <si>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</si>
  <si>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</si>
  <si>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</si>
  <si>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</si>
  <si>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</si>
  <si>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</si>
  <si>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</si>
  <si>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</si>
  <si>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</si>
  <si>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</si>
  <si>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</si>
  <si>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</si>
  <si>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</si>
  <si>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</si>
  <si>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</si>
  <si>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</si>
  <si>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</si>
  <si>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</si>
  <si>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</si>
  <si>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</si>
  <si>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</si>
  <si>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</si>
  <si>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</si>
  <si>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</si>
  <si>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</si>
  <si>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</si>
  <si>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</si>
  <si>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</si>
  <si>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</si>
  <si>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</si>
  <si>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</si>
  <si>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</si>
  <si>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</si>
  <si>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</si>
  <si>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</si>
  <si>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</si>
  <si>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</si>
  <si>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</si>
  <si>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</si>
  <si>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</si>
  <si>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</si>
  <si>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</si>
  <si>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</si>
  <si>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</si>
  <si>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</si>
  <si>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</si>
  <si>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</si>
  <si>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</si>
  <si>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</si>
  <si>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</si>
  <si>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</si>
  <si>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</si>
  <si>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</si>
  <si>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</si>
  <si>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</si>
  <si>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</si>
  <si>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</si>
  <si>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</si>
  <si>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</si>
  <si>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</si>
  <si>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</si>
  <si>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</si>
  <si>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</si>
  <si>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</si>
  <si>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</si>
  <si>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</si>
  <si>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</si>
  <si>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</si>
  <si>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</si>
  <si>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</si>
  <si>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</si>
  <si>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</si>
  <si>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</si>
  <si>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</si>
  <si>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</si>
  <si>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</si>
  <si>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</si>
  <si>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</si>
  <si>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</si>
  <si>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</si>
  <si>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</si>
  <si>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</si>
  <si>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</si>
  <si>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</si>
  <si>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</si>
  <si>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</si>
  <si>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</si>
  <si>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</si>
  <si>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</si>
  <si>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</si>
  <si>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</si>
  <si>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</si>
  <si>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</si>
  <si>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</si>
  <si>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</si>
  <si>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</si>
  <si>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</si>
  <si>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</si>
  <si>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</si>
  <si>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</si>
  <si>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</si>
  <si>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</si>
  <si>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</si>
  <si>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</si>
  <si>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</si>
  <si>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</si>
  <si>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</si>
  <si>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</si>
  <si>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</si>
  <si>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</si>
  <si>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</si>
  <si>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</si>
  <si>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</si>
  <si>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</si>
  <si>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</si>
  <si>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</si>
  <si>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</si>
  <si>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</si>
  <si>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</si>
  <si>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</si>
  <si>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</si>
  <si>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</si>
  <si>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</si>
  <si>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</si>
  <si>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</si>
  <si>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</si>
  <si>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</si>
  <si>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</si>
  <si>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</si>
  <si>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</si>
  <si>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</si>
  <si>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Keller ISD</t>
  </si>
  <si>
    <t>817-744-1111</t>
  </si>
  <si>
    <t>Kristin Williams</t>
  </si>
  <si>
    <t>Director of Finance</t>
  </si>
  <si>
    <t>817-744-1000</t>
  </si>
  <si>
    <t>Kristin.williams@kellerisd.net</t>
  </si>
  <si>
    <t>350 Keller Parkway</t>
  </si>
  <si>
    <t>Keller</t>
  </si>
  <si>
    <t>Tarrant</t>
  </si>
  <si>
    <t>U/L Tax Sch Bldg &amp; Ref Bds Ser 96-A</t>
  </si>
  <si>
    <t>U/L Tax Sch Bldg &amp; Ref Bds Ser 97A</t>
  </si>
  <si>
    <t>U/L Tax Ref Bd Ser 2006</t>
  </si>
  <si>
    <t>U/L Tax Sch Bldg Bds Ser 2009</t>
  </si>
  <si>
    <t>U/L Tax Ref Bds Ser 2009</t>
  </si>
  <si>
    <t>U/L Tax Ref Bds Ser 2009A</t>
  </si>
  <si>
    <t>U/L Tax Ref Bds Ser 2010</t>
  </si>
  <si>
    <t>U/L Tax Ref Bds Ser 2011</t>
  </si>
  <si>
    <t>U/L Tax Ref Bds Ser 2012</t>
  </si>
  <si>
    <t>U/L Tax Ref Bds Ser 2012-A</t>
  </si>
  <si>
    <t>U/L Tax Ref Bds Ser 2013</t>
  </si>
  <si>
    <t>U/L Tax Ref Bds Ser 2014</t>
  </si>
  <si>
    <t>U/L Tax Ref Bds Ser 2014A</t>
  </si>
  <si>
    <t>U/L Tax Sch Bldg Bds Ser 2015</t>
  </si>
  <si>
    <t>U/L Tax Ref Bds Ser 2015</t>
  </si>
  <si>
    <t>U/L Tax Ref Bds Ser 2015A</t>
  </si>
  <si>
    <t>U/L Tax Ref Bds Ser 2016A</t>
  </si>
  <si>
    <t>U/L Tax Ref Bds Ser 2016B</t>
  </si>
  <si>
    <t>U/L Tax Ref Bds Ser 2019</t>
  </si>
  <si>
    <t>U/L Tax Sch Bldg Bds Ser 2020</t>
  </si>
  <si>
    <t>U/L Tax Ref Bds Ser 2020</t>
  </si>
  <si>
    <t>U/L Tax Ref Bds Ser 2020A</t>
  </si>
  <si>
    <t>To construct, renovate and equip school buildings within the District and to provide funds to refund certain of the District's outstanding Unlimited Tax Bonds, and to pay the costs of issuance of the Bonds.</t>
  </si>
  <si>
    <t>Unlimited Tax Refunding Bonds</t>
  </si>
  <si>
    <t>The issuance of $169,500,000 of bonds by Keller Independent School District for the acquisition, construction and equipment of school buildings and the purchase of the necessary sites for school buildings and levying the tax in payment thereof, including the costs of any credit agreements executed in connection with the bonds</t>
  </si>
  <si>
    <t>The issuance of $279,465,000 of bonds by Keller Independent School District for the acquisition, construction and equipment of school buildings and the purchase of the necessary sites for school buildings and levying the tax in payment thereof, including the costs of any credit agreements executed in connection with the bonds</t>
  </si>
  <si>
    <t>Municipal Advisory Council of Texas</t>
  </si>
  <si>
    <t>U/L Tax Ref Bds Ser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</si>
</sst>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Border="1" applyAlignment="1" applyProtection="1">
      <alignment horizontal="left"/>
      <protection locked="0"/>
    </xf>
    <xf numFmtId="42" fontId="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11">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williams@kellerisd.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 customHeight="1" zeroHeight="1" x14ac:dyDescent="0.25"/>
  <cols>
    <col min="1" max="1" width="55.6640625" style="66" customWidth="1"/>
    <col min="2" max="16384" width="9.109375" style="65" hidden="1"/>
  </cols>
  <sheetData>
    <row r="1" spans="1:1" ht="15.6" x14ac:dyDescent="0.25">
      <c r="A1" s="67" t="s">
        <v>236</v>
      </c>
    </row>
    <row r="2" spans="1:1" ht="24.9" customHeight="1" x14ac:dyDescent="0.25">
      <c r="A2" s="70" t="s">
        <v>281</v>
      </c>
    </row>
    <row r="3" spans="1:1" ht="24.9" customHeight="1" x14ac:dyDescent="0.3">
      <c r="A3" s="68" t="s">
        <v>282</v>
      </c>
    </row>
    <row r="4" spans="1:1" ht="24.9" customHeight="1" x14ac:dyDescent="0.3">
      <c r="A4" s="68" t="s">
        <v>283</v>
      </c>
    </row>
    <row r="5" spans="1:1" ht="24.9" customHeight="1" x14ac:dyDescent="0.3">
      <c r="A5" s="68" t="s">
        <v>284</v>
      </c>
    </row>
    <row r="6" spans="1:1" ht="24.9" customHeight="1" x14ac:dyDescent="0.3">
      <c r="A6" s="68" t="s">
        <v>285</v>
      </c>
    </row>
    <row r="7" spans="1:1" ht="24.9" customHeight="1" x14ac:dyDescent="0.3">
      <c r="A7" s="68" t="s">
        <v>286</v>
      </c>
    </row>
    <row r="8" spans="1:1" ht="24.9" customHeight="1" x14ac:dyDescent="0.3">
      <c r="A8" s="68" t="s">
        <v>287</v>
      </c>
    </row>
    <row r="9" spans="1:1" ht="24.9" customHeight="1" x14ac:dyDescent="0.3">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opLeftCell="A4" zoomScale="85" zoomScaleNormal="85" workbookViewId="0">
      <selection activeCell="B9" sqref="B9"/>
    </sheetView>
  </sheetViews>
  <sheetFormatPr defaultColWidth="0" defaultRowHeight="15.6" zeroHeight="1" x14ac:dyDescent="0.3"/>
  <cols>
    <col min="1" max="1" width="56.44140625" style="40" customWidth="1"/>
    <col min="2" max="2" width="61.109375" style="1" customWidth="1"/>
    <col min="3" max="4" width="0" style="1" hidden="1" customWidth="1"/>
    <col min="5" max="16384" width="9.109375" style="1" hidden="1"/>
  </cols>
  <sheetData>
    <row r="1" spans="1:2" x14ac:dyDescent="0.3">
      <c r="A1" s="37" t="s">
        <v>236</v>
      </c>
      <c r="B1" s="24"/>
    </row>
    <row r="2" spans="1:2" x14ac:dyDescent="0.3">
      <c r="A2" s="39" t="s">
        <v>278</v>
      </c>
      <c r="B2" s="24"/>
    </row>
    <row r="3" spans="1:2" x14ac:dyDescent="0.3">
      <c r="A3" s="38" t="s">
        <v>0</v>
      </c>
      <c r="B3" s="13"/>
    </row>
    <row r="4" spans="1:2" x14ac:dyDescent="0.3">
      <c r="A4" s="71" t="s">
        <v>237</v>
      </c>
      <c r="B4" s="76" t="s">
        <v>299</v>
      </c>
    </row>
    <row r="5" spans="1:2" x14ac:dyDescent="0.3">
      <c r="A5" s="71" t="s">
        <v>238</v>
      </c>
      <c r="B5" s="76" t="s">
        <v>17</v>
      </c>
    </row>
    <row r="6" spans="1:2" x14ac:dyDescent="0.3">
      <c r="A6" s="14" t="s">
        <v>22</v>
      </c>
      <c r="B6" s="77"/>
    </row>
    <row r="7" spans="1:2" x14ac:dyDescent="0.3">
      <c r="A7" s="14" t="s">
        <v>239</v>
      </c>
      <c r="B7" s="76">
        <v>2022</v>
      </c>
    </row>
    <row r="8" spans="1:2" x14ac:dyDescent="0.3">
      <c r="A8" s="14" t="s">
        <v>298</v>
      </c>
      <c r="B8" s="78">
        <v>44378</v>
      </c>
    </row>
    <row r="9" spans="1:2" x14ac:dyDescent="0.3">
      <c r="A9" s="14" t="s">
        <v>14</v>
      </c>
      <c r="B9" s="72">
        <f>IF(ISBLANK(B8),"",DATE(YEAR(B8)+1,MONTH(B8),DAY(B8)-1))</f>
        <v>44742</v>
      </c>
    </row>
    <row r="10" spans="1:2" x14ac:dyDescent="0.3">
      <c r="A10" s="14" t="s">
        <v>21</v>
      </c>
      <c r="B10" s="78"/>
    </row>
    <row r="11" spans="1:2" x14ac:dyDescent="0.3">
      <c r="A11" s="14" t="s">
        <v>240</v>
      </c>
      <c r="B11" s="79" t="s">
        <v>303</v>
      </c>
    </row>
    <row r="12" spans="1:2" x14ac:dyDescent="0.3">
      <c r="A12" s="14" t="s">
        <v>214</v>
      </c>
      <c r="B12" s="76"/>
    </row>
    <row r="13" spans="1:2" x14ac:dyDescent="0.3">
      <c r="A13" s="71" t="s">
        <v>241</v>
      </c>
      <c r="B13" s="76" t="s">
        <v>12</v>
      </c>
    </row>
    <row r="14" spans="1:2" x14ac:dyDescent="0.3">
      <c r="A14" s="39"/>
      <c r="B14" s="22"/>
    </row>
    <row r="15" spans="1:2" x14ac:dyDescent="0.3">
      <c r="A15" s="38" t="s">
        <v>3</v>
      </c>
      <c r="B15" s="19"/>
    </row>
    <row r="16" spans="1:2" x14ac:dyDescent="0.3">
      <c r="A16" s="18" t="s">
        <v>242</v>
      </c>
      <c r="B16" s="76" t="s">
        <v>301</v>
      </c>
    </row>
    <row r="17" spans="1:2" x14ac:dyDescent="0.3">
      <c r="A17" s="18" t="s">
        <v>243</v>
      </c>
      <c r="B17" s="76" t="s">
        <v>302</v>
      </c>
    </row>
    <row r="18" spans="1:2" x14ac:dyDescent="0.3">
      <c r="A18" s="18" t="s">
        <v>244</v>
      </c>
      <c r="B18" s="79" t="s">
        <v>300</v>
      </c>
    </row>
    <row r="19" spans="1:2" x14ac:dyDescent="0.3">
      <c r="A19" s="18" t="s">
        <v>4</v>
      </c>
      <c r="B19" s="97" t="s">
        <v>304</v>
      </c>
    </row>
    <row r="20" spans="1:2" x14ac:dyDescent="0.3">
      <c r="A20" s="18" t="s">
        <v>245</v>
      </c>
      <c r="B20" s="76" t="s">
        <v>305</v>
      </c>
    </row>
    <row r="21" spans="1:2" x14ac:dyDescent="0.3">
      <c r="A21" s="18" t="s">
        <v>5</v>
      </c>
      <c r="B21" s="76"/>
    </row>
    <row r="22" spans="1:2" x14ac:dyDescent="0.3">
      <c r="A22" s="18" t="s">
        <v>246</v>
      </c>
      <c r="B22" s="76" t="s">
        <v>306</v>
      </c>
    </row>
    <row r="23" spans="1:2" x14ac:dyDescent="0.3">
      <c r="A23" s="18" t="s">
        <v>247</v>
      </c>
      <c r="B23" s="80">
        <v>76248</v>
      </c>
    </row>
    <row r="24" spans="1:2" x14ac:dyDescent="0.3">
      <c r="A24" s="18" t="s">
        <v>248</v>
      </c>
      <c r="B24" s="76" t="s">
        <v>307</v>
      </c>
    </row>
    <row r="25" spans="1:2" x14ac:dyDescent="0.3">
      <c r="A25" s="18" t="s">
        <v>279</v>
      </c>
      <c r="B25" s="76" t="s">
        <v>12</v>
      </c>
    </row>
    <row r="26" spans="1:2" x14ac:dyDescent="0.3">
      <c r="A26" s="18" t="s">
        <v>6</v>
      </c>
      <c r="B26" s="76"/>
    </row>
    <row r="27" spans="1:2" x14ac:dyDescent="0.3">
      <c r="A27" s="18" t="s">
        <v>7</v>
      </c>
      <c r="B27" s="76"/>
    </row>
    <row r="28" spans="1:2" x14ac:dyDescent="0.3">
      <c r="A28" s="18" t="s">
        <v>8</v>
      </c>
      <c r="B28" s="76"/>
    </row>
    <row r="29" spans="1:2" x14ac:dyDescent="0.3">
      <c r="A29" s="18" t="s">
        <v>9</v>
      </c>
      <c r="B29" s="76"/>
    </row>
    <row r="30" spans="1:2" x14ac:dyDescent="0.3">
      <c r="A30" s="18" t="s">
        <v>10</v>
      </c>
      <c r="B30" s="76"/>
    </row>
    <row r="31" spans="1:2" x14ac:dyDescent="0.3">
      <c r="A31" s="20" t="s">
        <v>90</v>
      </c>
      <c r="B31" s="21"/>
    </row>
  </sheetData>
  <conditionalFormatting sqref="B26:B30">
    <cfRule type="expression" dxfId="10" priority="5">
      <formula>$B$25="Yes"</formula>
    </cfRule>
  </conditionalFormatting>
  <conditionalFormatting sqref="B6">
    <cfRule type="expression" dxfId="9" priority="3">
      <formula>$B$5="Other"</formula>
    </cfRule>
    <cfRule type="expression" dxfId="8" priority="4">
      <formula>$B$5="(select)"</formula>
    </cfRule>
  </conditionalFormatting>
  <conditionalFormatting sqref="B9">
    <cfRule type="expression" dxfId="7" priority="1">
      <formula>$B$8=""</formula>
    </cfRule>
    <cfRule type="cellIs" dxfId="6"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9" r:id="rId1" xr:uid="{1FF05820-C3BB-43C0-8BED-C777759CB376}"/>
  </hyperlinks>
  <pageMargins left="0.25" right="0.25" top="0" bottom="0" header="0" footer="0"/>
  <pageSetup orientation="landscape" r:id="rId2"/>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S111"/>
  <sheetViews>
    <sheetView zoomScale="85" zoomScaleNormal="85" workbookViewId="0">
      <selection activeCell="E34" sqref="E34"/>
    </sheetView>
  </sheetViews>
  <sheetFormatPr defaultColWidth="0" defaultRowHeight="15.6" zeroHeight="1" x14ac:dyDescent="0.3"/>
  <cols>
    <col min="1" max="1" width="39.44140625" style="1" customWidth="1"/>
    <col min="2" max="2" width="17.109375" style="1" customWidth="1"/>
    <col min="3" max="3" width="18.88671875" style="5" bestFit="1" customWidth="1"/>
    <col min="4" max="4" width="24.6640625" style="5" bestFit="1" customWidth="1"/>
    <col min="5" max="5" width="30.88671875" style="5" customWidth="1"/>
    <col min="6" max="6" width="18.5546875" style="6" bestFit="1" customWidth="1"/>
    <col min="7" max="7" width="22.109375" style="1" customWidth="1"/>
    <col min="8" max="8" width="17.88671875" style="5" bestFit="1" customWidth="1"/>
    <col min="9" max="9" width="17.88671875" style="5" customWidth="1"/>
    <col min="10" max="10" width="16.6640625" style="5" customWidth="1"/>
    <col min="11" max="11" width="32.10937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09375" style="1" hidden="1"/>
  </cols>
  <sheetData>
    <row r="1" spans="1:19" x14ac:dyDescent="0.3">
      <c r="A1" s="23" t="s">
        <v>236</v>
      </c>
      <c r="B1" s="21"/>
      <c r="C1" s="25"/>
      <c r="D1" s="25"/>
      <c r="E1" s="25"/>
      <c r="F1" s="26"/>
      <c r="G1" s="21"/>
      <c r="H1" s="25"/>
      <c r="I1" s="25"/>
      <c r="J1" s="25"/>
      <c r="K1" s="21"/>
      <c r="L1" s="21"/>
      <c r="M1" s="21"/>
      <c r="N1" s="21"/>
      <c r="O1" s="21"/>
      <c r="P1" s="21"/>
      <c r="Q1" s="21"/>
      <c r="R1" s="21"/>
      <c r="S1" s="21"/>
    </row>
    <row r="2" spans="1:19" x14ac:dyDescent="0.3">
      <c r="A2" s="12" t="s">
        <v>35</v>
      </c>
      <c r="B2" s="13"/>
      <c r="C2" s="21"/>
      <c r="D2" s="21"/>
      <c r="E2" s="21"/>
      <c r="F2" s="21"/>
      <c r="G2" s="21"/>
      <c r="H2" s="21"/>
      <c r="I2" s="21"/>
      <c r="J2" s="21"/>
      <c r="K2" s="21"/>
      <c r="L2" s="21"/>
      <c r="M2" s="21"/>
      <c r="N2" s="21"/>
      <c r="O2" s="21"/>
      <c r="P2" s="21"/>
      <c r="Q2" s="21"/>
      <c r="R2" s="21"/>
      <c r="S2" s="21"/>
    </row>
    <row r="3" spans="1:19" x14ac:dyDescent="0.3">
      <c r="A3" s="14" t="s">
        <v>1</v>
      </c>
      <c r="B3" s="73" t="str">
        <f>IF('1 - Contact Information'!B4="","",'1 - Contact Information'!B4)</f>
        <v>Keller ISD</v>
      </c>
      <c r="C3" s="21"/>
      <c r="D3" s="21"/>
      <c r="E3" s="21"/>
      <c r="F3" s="21"/>
      <c r="G3" s="21"/>
      <c r="H3" s="21"/>
      <c r="I3" s="21"/>
      <c r="J3" s="21"/>
      <c r="K3" s="21"/>
      <c r="L3" s="21"/>
      <c r="M3" s="21"/>
      <c r="N3" s="21"/>
      <c r="O3" s="21"/>
      <c r="P3" s="21"/>
      <c r="Q3" s="21"/>
      <c r="R3" s="21"/>
      <c r="S3" s="21"/>
    </row>
    <row r="4" spans="1:19" x14ac:dyDescent="0.3">
      <c r="A4" s="14" t="s">
        <v>2</v>
      </c>
      <c r="B4" s="74">
        <f>IF(OR('1 - Contact Information'!B7="",'1 - Contact Information'!B7="(select)"),"",'1 - Contact Information'!B7)</f>
        <v>2022</v>
      </c>
      <c r="C4" s="21"/>
      <c r="D4" s="21"/>
      <c r="E4" s="21"/>
      <c r="F4" s="21"/>
      <c r="G4" s="21"/>
      <c r="H4" s="21"/>
      <c r="I4" s="21"/>
      <c r="J4" s="21"/>
      <c r="K4" s="21"/>
      <c r="L4" s="21"/>
      <c r="M4" s="21"/>
      <c r="N4" s="21"/>
      <c r="O4" s="21"/>
      <c r="P4" s="21"/>
      <c r="Q4" s="21"/>
      <c r="R4" s="21"/>
      <c r="S4" s="21"/>
    </row>
    <row r="5" spans="1:19" s="21" customFormat="1" x14ac:dyDescent="0.3">
      <c r="A5" s="35"/>
      <c r="B5" s="36"/>
    </row>
    <row r="6" spans="1:19" s="21" customFormat="1" x14ac:dyDescent="0.3">
      <c r="A6" s="35" t="s">
        <v>275</v>
      </c>
      <c r="B6" s="36"/>
    </row>
    <row r="7" spans="1:19" s="21" customFormat="1" x14ac:dyDescent="0.3">
      <c r="A7" s="21" t="s">
        <v>293</v>
      </c>
      <c r="B7" s="22"/>
    </row>
    <row r="8" spans="1:19" s="33" customFormat="1" x14ac:dyDescent="0.3">
      <c r="A8" s="30" t="s">
        <v>269</v>
      </c>
      <c r="B8" s="32"/>
      <c r="C8" s="32"/>
      <c r="D8" s="32"/>
      <c r="E8" s="32"/>
      <c r="F8" s="32"/>
      <c r="G8" s="32"/>
      <c r="H8" s="32"/>
      <c r="I8" s="32"/>
      <c r="J8" s="32"/>
      <c r="K8" s="32"/>
      <c r="L8" s="32"/>
      <c r="M8" s="32"/>
      <c r="N8" s="32"/>
      <c r="O8" s="32"/>
      <c r="P8" s="32"/>
      <c r="Q8" s="32"/>
      <c r="R8" s="32"/>
      <c r="S8" s="32"/>
    </row>
    <row r="9" spans="1:19" s="48" customFormat="1" ht="78" x14ac:dyDescent="0.3">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3">
      <c r="A10" s="86" t="s">
        <v>308</v>
      </c>
      <c r="B10" s="82"/>
      <c r="C10" s="98"/>
      <c r="D10" s="83">
        <v>0</v>
      </c>
      <c r="E10" s="84">
        <v>0</v>
      </c>
      <c r="F10" s="85"/>
      <c r="G10" s="82"/>
      <c r="H10" s="84"/>
      <c r="I10" s="84"/>
      <c r="J10" s="84">
        <f>H10-I10</f>
        <v>0</v>
      </c>
      <c r="K10" s="82"/>
      <c r="L10" s="82" t="s">
        <v>11</v>
      </c>
      <c r="M10" s="86"/>
      <c r="N10" s="81"/>
      <c r="O10" s="82"/>
      <c r="P10" s="82"/>
      <c r="Q10" s="82"/>
      <c r="R10" s="86"/>
      <c r="S10" s="86"/>
    </row>
    <row r="11" spans="1:19" s="3" customFormat="1" ht="109.2" x14ac:dyDescent="0.3">
      <c r="A11" s="86" t="s">
        <v>309</v>
      </c>
      <c r="B11" s="86"/>
      <c r="C11" s="98">
        <v>29698013</v>
      </c>
      <c r="D11" s="83">
        <v>1479995</v>
      </c>
      <c r="E11" s="84">
        <f>1479995+89960</f>
        <v>1569955</v>
      </c>
      <c r="F11" s="87">
        <v>46752</v>
      </c>
      <c r="G11" s="82" t="s">
        <v>12</v>
      </c>
      <c r="H11" s="84">
        <v>40000000</v>
      </c>
      <c r="I11" s="84">
        <v>40000000</v>
      </c>
      <c r="J11" s="84">
        <f t="shared" ref="J11:J61" si="0">H11-I11</f>
        <v>0</v>
      </c>
      <c r="K11" s="88" t="s">
        <v>330</v>
      </c>
      <c r="L11" s="82"/>
      <c r="M11" s="81" t="s">
        <v>77</v>
      </c>
      <c r="N11" s="81" t="s">
        <v>44</v>
      </c>
      <c r="O11" s="82"/>
      <c r="P11" s="82"/>
      <c r="Q11" s="82"/>
      <c r="R11" s="86"/>
      <c r="S11" s="86"/>
    </row>
    <row r="12" spans="1:19" s="3" customFormat="1" x14ac:dyDescent="0.3">
      <c r="A12" s="86" t="s">
        <v>310</v>
      </c>
      <c r="B12" s="86"/>
      <c r="C12" s="98">
        <v>89844973</v>
      </c>
      <c r="D12" s="83">
        <v>0</v>
      </c>
      <c r="E12" s="84">
        <v>0</v>
      </c>
      <c r="F12" s="87"/>
      <c r="G12" s="82"/>
      <c r="H12" s="84">
        <v>0</v>
      </c>
      <c r="I12" s="84">
        <v>0</v>
      </c>
      <c r="J12" s="84">
        <f t="shared" si="0"/>
        <v>0</v>
      </c>
      <c r="K12" s="88"/>
      <c r="L12" s="82"/>
      <c r="M12" s="81" t="s">
        <v>11</v>
      </c>
      <c r="N12" s="81" t="s">
        <v>11</v>
      </c>
      <c r="O12" s="82"/>
      <c r="P12" s="82"/>
      <c r="Q12" s="82"/>
      <c r="R12" s="86"/>
      <c r="S12" s="86"/>
    </row>
    <row r="13" spans="1:19" s="3" customFormat="1" x14ac:dyDescent="0.3">
      <c r="A13" s="86" t="s">
        <v>311</v>
      </c>
      <c r="B13" s="86"/>
      <c r="C13" s="98">
        <v>142299951</v>
      </c>
      <c r="D13" s="83">
        <v>0</v>
      </c>
      <c r="E13" s="84">
        <v>0</v>
      </c>
      <c r="F13" s="87"/>
      <c r="G13" s="82"/>
      <c r="H13" s="84">
        <v>0</v>
      </c>
      <c r="I13" s="84">
        <v>0</v>
      </c>
      <c r="J13" s="84">
        <f>H13-I13</f>
        <v>0</v>
      </c>
      <c r="K13" s="88"/>
      <c r="L13" s="82"/>
      <c r="M13" s="81" t="s">
        <v>11</v>
      </c>
      <c r="N13" s="81" t="s">
        <v>11</v>
      </c>
      <c r="O13" s="82"/>
      <c r="P13" s="82"/>
      <c r="Q13" s="82"/>
      <c r="R13" s="86"/>
      <c r="S13" s="86"/>
    </row>
    <row r="14" spans="1:19" s="3" customFormat="1" x14ac:dyDescent="0.3">
      <c r="A14" s="86" t="s">
        <v>312</v>
      </c>
      <c r="B14" s="86"/>
      <c r="C14" s="98">
        <v>11199999</v>
      </c>
      <c r="D14" s="83">
        <v>0</v>
      </c>
      <c r="E14" s="84">
        <v>0</v>
      </c>
      <c r="F14" s="87"/>
      <c r="G14" s="82"/>
      <c r="H14" s="84">
        <v>0</v>
      </c>
      <c r="I14" s="84">
        <v>0</v>
      </c>
      <c r="J14" s="84">
        <f>H14-I14</f>
        <v>0</v>
      </c>
      <c r="K14" s="88"/>
      <c r="L14" s="82"/>
      <c r="M14" s="81" t="s">
        <v>11</v>
      </c>
      <c r="N14" s="81" t="s">
        <v>11</v>
      </c>
      <c r="O14" s="82"/>
      <c r="P14" s="82"/>
      <c r="Q14" s="82"/>
      <c r="R14" s="86"/>
      <c r="S14" s="86"/>
    </row>
    <row r="15" spans="1:19" s="3" customFormat="1" x14ac:dyDescent="0.3">
      <c r="A15" s="86" t="s">
        <v>313</v>
      </c>
      <c r="B15" s="86"/>
      <c r="C15" s="98">
        <v>22419992</v>
      </c>
      <c r="D15" s="83">
        <v>0</v>
      </c>
      <c r="E15" s="84">
        <v>0</v>
      </c>
      <c r="F15" s="87"/>
      <c r="G15" s="82"/>
      <c r="H15" s="84">
        <v>0</v>
      </c>
      <c r="I15" s="84">
        <v>0</v>
      </c>
      <c r="J15" s="84">
        <f t="shared" si="0"/>
        <v>0</v>
      </c>
      <c r="K15" s="88"/>
      <c r="L15" s="82"/>
      <c r="M15" s="81" t="s">
        <v>43</v>
      </c>
      <c r="N15" s="81" t="s">
        <v>44</v>
      </c>
      <c r="O15" s="82"/>
      <c r="P15" s="82"/>
      <c r="Q15" s="82"/>
      <c r="R15" s="86"/>
      <c r="S15" s="86"/>
    </row>
    <row r="16" spans="1:19" s="3" customFormat="1" x14ac:dyDescent="0.3">
      <c r="A16" s="86" t="s">
        <v>314</v>
      </c>
      <c r="B16" s="86"/>
      <c r="C16" s="98">
        <v>8389999</v>
      </c>
      <c r="D16" s="83">
        <v>0</v>
      </c>
      <c r="E16" s="84">
        <v>0</v>
      </c>
      <c r="F16" s="87"/>
      <c r="G16" s="82"/>
      <c r="H16" s="84">
        <v>0</v>
      </c>
      <c r="I16" s="84">
        <v>0</v>
      </c>
      <c r="J16" s="84">
        <f t="shared" si="0"/>
        <v>0</v>
      </c>
      <c r="K16" s="88"/>
      <c r="L16" s="82"/>
      <c r="M16" s="81" t="s">
        <v>11</v>
      </c>
      <c r="N16" s="81" t="s">
        <v>11</v>
      </c>
      <c r="O16" s="82"/>
      <c r="P16" s="82"/>
      <c r="Q16" s="82"/>
      <c r="R16" s="86"/>
      <c r="S16" s="86"/>
    </row>
    <row r="17" spans="1:19" s="3" customFormat="1" x14ac:dyDescent="0.3">
      <c r="A17" s="86" t="s">
        <v>315</v>
      </c>
      <c r="B17" s="86"/>
      <c r="C17" s="98">
        <v>9370000</v>
      </c>
      <c r="D17" s="83">
        <v>0</v>
      </c>
      <c r="E17" s="84">
        <v>0</v>
      </c>
      <c r="F17" s="87"/>
      <c r="G17" s="82"/>
      <c r="H17" s="84">
        <v>0</v>
      </c>
      <c r="I17" s="84">
        <v>0</v>
      </c>
      <c r="J17" s="84">
        <f t="shared" si="0"/>
        <v>0</v>
      </c>
      <c r="K17" s="88"/>
      <c r="L17" s="82"/>
      <c r="M17" s="81" t="s">
        <v>43</v>
      </c>
      <c r="N17" s="81" t="s">
        <v>44</v>
      </c>
      <c r="O17" s="82"/>
      <c r="P17" s="82"/>
      <c r="Q17" s="82"/>
      <c r="R17" s="86"/>
      <c r="S17" s="86"/>
    </row>
    <row r="18" spans="1:19" s="3" customFormat="1" x14ac:dyDescent="0.3">
      <c r="A18" s="86" t="s">
        <v>316</v>
      </c>
      <c r="B18" s="86"/>
      <c r="C18" s="98">
        <v>2710000</v>
      </c>
      <c r="D18" s="83">
        <v>0</v>
      </c>
      <c r="E18" s="84">
        <v>0</v>
      </c>
      <c r="F18" s="87"/>
      <c r="G18" s="82"/>
      <c r="H18" s="84">
        <v>0</v>
      </c>
      <c r="I18" s="84">
        <v>0</v>
      </c>
      <c r="J18" s="84">
        <f t="shared" si="0"/>
        <v>0</v>
      </c>
      <c r="K18" s="88"/>
      <c r="L18" s="82"/>
      <c r="M18" s="81" t="s">
        <v>43</v>
      </c>
      <c r="N18" s="81" t="s">
        <v>77</v>
      </c>
      <c r="O18" s="82"/>
      <c r="P18" s="82"/>
      <c r="Q18" s="82"/>
      <c r="R18" s="86"/>
      <c r="S18" s="86"/>
    </row>
    <row r="19" spans="1:19" s="3" customFormat="1" x14ac:dyDescent="0.3">
      <c r="A19" s="86" t="s">
        <v>317</v>
      </c>
      <c r="B19" s="86"/>
      <c r="C19" s="98">
        <v>4339998</v>
      </c>
      <c r="D19" s="83">
        <v>0</v>
      </c>
      <c r="E19" s="84">
        <v>0</v>
      </c>
      <c r="F19" s="87"/>
      <c r="G19" s="82"/>
      <c r="H19" s="84">
        <v>0</v>
      </c>
      <c r="I19" s="84">
        <v>0</v>
      </c>
      <c r="J19" s="84">
        <f t="shared" si="0"/>
        <v>0</v>
      </c>
      <c r="K19" s="88"/>
      <c r="L19" s="82"/>
      <c r="M19" s="81" t="s">
        <v>43</v>
      </c>
      <c r="N19" s="81" t="s">
        <v>77</v>
      </c>
      <c r="O19" s="82"/>
      <c r="P19" s="82"/>
      <c r="Q19" s="82"/>
      <c r="R19" s="86"/>
      <c r="S19" s="86"/>
    </row>
    <row r="20" spans="1:19" s="3" customFormat="1" x14ac:dyDescent="0.3">
      <c r="A20" s="86" t="s">
        <v>318</v>
      </c>
      <c r="B20" s="86"/>
      <c r="C20" s="98">
        <v>81080000</v>
      </c>
      <c r="D20" s="83">
        <v>19025000</v>
      </c>
      <c r="E20" s="84">
        <f>19025000+1779375</f>
        <v>20804375</v>
      </c>
      <c r="F20" s="87">
        <v>48213</v>
      </c>
      <c r="G20" s="82" t="s">
        <v>12</v>
      </c>
      <c r="H20" s="84">
        <v>0</v>
      </c>
      <c r="I20" s="84">
        <v>0</v>
      </c>
      <c r="J20" s="84">
        <f t="shared" si="0"/>
        <v>0</v>
      </c>
      <c r="K20" s="88" t="s">
        <v>331</v>
      </c>
      <c r="L20" s="82"/>
      <c r="M20" s="81" t="s">
        <v>43</v>
      </c>
      <c r="N20" s="81" t="s">
        <v>44</v>
      </c>
      <c r="O20" s="82"/>
      <c r="P20" s="82"/>
      <c r="Q20" s="82"/>
      <c r="R20" s="86"/>
      <c r="S20" s="86"/>
    </row>
    <row r="21" spans="1:19" s="3" customFormat="1" x14ac:dyDescent="0.3">
      <c r="A21" s="86" t="s">
        <v>319</v>
      </c>
      <c r="B21" s="86"/>
      <c r="C21" s="98">
        <v>43350000</v>
      </c>
      <c r="D21" s="83">
        <v>22850000</v>
      </c>
      <c r="E21" s="84">
        <f>22850000+1092162.5</f>
        <v>23942162.5</v>
      </c>
      <c r="F21" s="87">
        <v>46022</v>
      </c>
      <c r="G21" s="82" t="s">
        <v>12</v>
      </c>
      <c r="H21" s="84">
        <v>0</v>
      </c>
      <c r="I21" s="84">
        <v>0</v>
      </c>
      <c r="J21" s="84">
        <f t="shared" si="0"/>
        <v>0</v>
      </c>
      <c r="K21" s="88" t="s">
        <v>331</v>
      </c>
      <c r="L21" s="82"/>
      <c r="M21" s="81" t="s">
        <v>77</v>
      </c>
      <c r="N21" s="81" t="s">
        <v>77</v>
      </c>
      <c r="O21" s="82"/>
      <c r="P21" s="82"/>
      <c r="Q21" s="82"/>
      <c r="R21" s="86"/>
      <c r="S21" s="86"/>
    </row>
    <row r="22" spans="1:19" s="3" customFormat="1" x14ac:dyDescent="0.3">
      <c r="A22" s="86" t="s">
        <v>320</v>
      </c>
      <c r="B22" s="86"/>
      <c r="C22" s="98">
        <v>56565000</v>
      </c>
      <c r="D22" s="83">
        <v>26925000</v>
      </c>
      <c r="E22" s="84">
        <f>26925000+3545125</f>
        <v>30470125</v>
      </c>
      <c r="F22" s="87">
        <v>47483</v>
      </c>
      <c r="G22" s="82" t="s">
        <v>12</v>
      </c>
      <c r="H22" s="84">
        <v>0</v>
      </c>
      <c r="I22" s="84">
        <v>0</v>
      </c>
      <c r="J22" s="84">
        <f t="shared" si="0"/>
        <v>0</v>
      </c>
      <c r="K22" s="88" t="s">
        <v>331</v>
      </c>
      <c r="L22" s="82"/>
      <c r="M22" s="81" t="s">
        <v>43</v>
      </c>
      <c r="N22" s="81" t="s">
        <v>44</v>
      </c>
      <c r="O22" s="82"/>
      <c r="P22" s="82"/>
      <c r="Q22" s="82"/>
      <c r="R22" s="86"/>
      <c r="S22" s="86"/>
    </row>
    <row r="23" spans="1:19" s="3" customFormat="1" ht="171.6" x14ac:dyDescent="0.3">
      <c r="A23" s="86" t="s">
        <v>321</v>
      </c>
      <c r="B23" s="86"/>
      <c r="C23" s="98">
        <v>153875000</v>
      </c>
      <c r="D23" s="83">
        <v>125725000</v>
      </c>
      <c r="E23" s="84">
        <f>125725000+84199987.5</f>
        <v>209924987.5</v>
      </c>
      <c r="F23" s="87">
        <v>51866</v>
      </c>
      <c r="G23" s="82" t="s">
        <v>12</v>
      </c>
      <c r="H23" s="84">
        <v>169500000</v>
      </c>
      <c r="I23" s="84">
        <v>169500000</v>
      </c>
      <c r="J23" s="84">
        <f t="shared" si="0"/>
        <v>0</v>
      </c>
      <c r="K23" s="88" t="s">
        <v>332</v>
      </c>
      <c r="L23" s="82"/>
      <c r="M23" s="81" t="s">
        <v>43</v>
      </c>
      <c r="N23" s="81" t="s">
        <v>44</v>
      </c>
      <c r="O23" s="82"/>
      <c r="P23" s="82"/>
      <c r="Q23" s="82"/>
      <c r="R23" s="86"/>
      <c r="S23" s="86"/>
    </row>
    <row r="24" spans="1:19" s="3" customFormat="1" x14ac:dyDescent="0.3">
      <c r="A24" s="86" t="s">
        <v>322</v>
      </c>
      <c r="B24" s="86"/>
      <c r="C24" s="98">
        <v>98675000</v>
      </c>
      <c r="D24" s="83">
        <v>6525000</v>
      </c>
      <c r="E24" s="84">
        <f>6525000+1419125</f>
        <v>7944125</v>
      </c>
      <c r="F24" s="87">
        <v>48944</v>
      </c>
      <c r="G24" s="82" t="s">
        <v>12</v>
      </c>
      <c r="H24" s="84">
        <v>0</v>
      </c>
      <c r="I24" s="84">
        <v>0</v>
      </c>
      <c r="J24" s="84">
        <f t="shared" si="0"/>
        <v>0</v>
      </c>
      <c r="K24" s="88" t="s">
        <v>331</v>
      </c>
      <c r="L24" s="82"/>
      <c r="M24" s="81" t="s">
        <v>43</v>
      </c>
      <c r="N24" s="81" t="s">
        <v>44</v>
      </c>
      <c r="O24" s="82"/>
      <c r="P24" s="82"/>
      <c r="Q24" s="82"/>
      <c r="R24" s="86"/>
      <c r="S24" s="86"/>
    </row>
    <row r="25" spans="1:19" s="3" customFormat="1" x14ac:dyDescent="0.3">
      <c r="A25" s="86" t="s">
        <v>323</v>
      </c>
      <c r="B25" s="86"/>
      <c r="C25" s="98">
        <v>116577588</v>
      </c>
      <c r="D25" s="83">
        <v>14220000</v>
      </c>
      <c r="E25" s="84">
        <f>14220000+1690000</f>
        <v>15910000</v>
      </c>
      <c r="F25" s="87">
        <v>49674</v>
      </c>
      <c r="G25" s="82" t="s">
        <v>12</v>
      </c>
      <c r="H25" s="84">
        <v>0</v>
      </c>
      <c r="I25" s="84">
        <v>0</v>
      </c>
      <c r="J25" s="84">
        <f t="shared" si="0"/>
        <v>0</v>
      </c>
      <c r="K25" s="88" t="s">
        <v>331</v>
      </c>
      <c r="L25" s="82"/>
      <c r="M25" s="81" t="s">
        <v>43</v>
      </c>
      <c r="N25" s="81" t="s">
        <v>44</v>
      </c>
      <c r="O25" s="82"/>
      <c r="P25" s="82"/>
      <c r="Q25" s="82"/>
      <c r="R25" s="86"/>
      <c r="S25" s="86"/>
    </row>
    <row r="26" spans="1:19" s="3" customFormat="1" x14ac:dyDescent="0.3">
      <c r="A26" s="86" t="s">
        <v>324</v>
      </c>
      <c r="B26" s="86"/>
      <c r="C26" s="98">
        <v>70915000</v>
      </c>
      <c r="D26" s="83">
        <v>61795000</v>
      </c>
      <c r="E26" s="84">
        <f>61795000+13901750</f>
        <v>75696750</v>
      </c>
      <c r="F26" s="87">
        <v>48579</v>
      </c>
      <c r="G26" s="82" t="s">
        <v>12</v>
      </c>
      <c r="H26" s="84">
        <v>0</v>
      </c>
      <c r="I26" s="84">
        <v>0</v>
      </c>
      <c r="J26" s="84">
        <f t="shared" si="0"/>
        <v>0</v>
      </c>
      <c r="K26" s="88" t="s">
        <v>331</v>
      </c>
      <c r="L26" s="82"/>
      <c r="M26" s="81" t="s">
        <v>43</v>
      </c>
      <c r="N26" s="81" t="s">
        <v>44</v>
      </c>
      <c r="O26" s="82"/>
      <c r="P26" s="82"/>
      <c r="Q26" s="82"/>
      <c r="R26" s="86"/>
      <c r="S26" s="86"/>
    </row>
    <row r="27" spans="1:19" s="3" customFormat="1" x14ac:dyDescent="0.3">
      <c r="A27" s="86" t="s">
        <v>325</v>
      </c>
      <c r="B27" s="86"/>
      <c r="C27" s="98">
        <v>56020000</v>
      </c>
      <c r="D27" s="83">
        <v>48940000</v>
      </c>
      <c r="E27" s="84">
        <f>48940000+14475100</f>
        <v>63415100</v>
      </c>
      <c r="F27" s="87">
        <v>48579</v>
      </c>
      <c r="G27" s="82" t="s">
        <v>12</v>
      </c>
      <c r="H27" s="84">
        <v>0</v>
      </c>
      <c r="I27" s="84">
        <v>0</v>
      </c>
      <c r="J27" s="84">
        <f t="shared" si="0"/>
        <v>0</v>
      </c>
      <c r="K27" s="88" t="s">
        <v>331</v>
      </c>
      <c r="L27" s="82"/>
      <c r="M27" s="81" t="s">
        <v>43</v>
      </c>
      <c r="N27" s="81" t="s">
        <v>44</v>
      </c>
      <c r="O27" s="82"/>
      <c r="P27" s="82"/>
      <c r="Q27" s="82"/>
      <c r="R27" s="86"/>
      <c r="S27" s="86"/>
    </row>
    <row r="28" spans="1:19" s="3" customFormat="1" x14ac:dyDescent="0.3">
      <c r="A28" s="86" t="s">
        <v>326</v>
      </c>
      <c r="B28" s="86"/>
      <c r="C28" s="98">
        <v>14280000</v>
      </c>
      <c r="D28" s="83">
        <v>13920000</v>
      </c>
      <c r="E28" s="84">
        <f>13920000+4522750</f>
        <v>18442750</v>
      </c>
      <c r="F28" s="87">
        <v>48213</v>
      </c>
      <c r="G28" s="82" t="s">
        <v>12</v>
      </c>
      <c r="H28" s="84">
        <v>0</v>
      </c>
      <c r="I28" s="84">
        <v>0</v>
      </c>
      <c r="J28" s="84">
        <f t="shared" si="0"/>
        <v>0</v>
      </c>
      <c r="K28" s="88" t="s">
        <v>331</v>
      </c>
      <c r="L28" s="82"/>
      <c r="M28" s="81" t="s">
        <v>43</v>
      </c>
      <c r="N28" s="81" t="s">
        <v>44</v>
      </c>
      <c r="O28" s="82"/>
      <c r="P28" s="82"/>
      <c r="Q28" s="82"/>
      <c r="R28" s="86"/>
      <c r="S28" s="86"/>
    </row>
    <row r="29" spans="1:19" s="3" customFormat="1" ht="171.6" x14ac:dyDescent="0.3">
      <c r="A29" s="86" t="s">
        <v>327</v>
      </c>
      <c r="B29" s="86"/>
      <c r="C29" s="98">
        <v>279465000</v>
      </c>
      <c r="D29" s="83">
        <v>262915000</v>
      </c>
      <c r="E29" s="84">
        <f>262915000+206923400</f>
        <v>469838400</v>
      </c>
      <c r="F29" s="87">
        <v>54057</v>
      </c>
      <c r="G29" s="82" t="s">
        <v>12</v>
      </c>
      <c r="H29" s="84">
        <v>279465000</v>
      </c>
      <c r="I29" s="84">
        <v>181268081.33000001</v>
      </c>
      <c r="J29" s="84">
        <f t="shared" si="0"/>
        <v>98196918.669999987</v>
      </c>
      <c r="K29" s="88" t="s">
        <v>333</v>
      </c>
      <c r="L29" s="82"/>
      <c r="M29" s="81" t="s">
        <v>43</v>
      </c>
      <c r="N29" s="81" t="s">
        <v>44</v>
      </c>
      <c r="O29" s="82"/>
      <c r="P29" s="82"/>
      <c r="Q29" s="82"/>
      <c r="R29" s="86"/>
      <c r="S29" s="86"/>
    </row>
    <row r="30" spans="1:19" s="3" customFormat="1" x14ac:dyDescent="0.3">
      <c r="A30" s="86" t="s">
        <v>328</v>
      </c>
      <c r="B30" s="86"/>
      <c r="C30" s="98">
        <v>8645000</v>
      </c>
      <c r="D30" s="83">
        <v>7980000</v>
      </c>
      <c r="E30" s="84">
        <f>7980000+866200</f>
        <v>8846200</v>
      </c>
      <c r="F30" s="87">
        <v>47848</v>
      </c>
      <c r="G30" s="82" t="s">
        <v>12</v>
      </c>
      <c r="H30" s="84">
        <v>0</v>
      </c>
      <c r="I30" s="84"/>
      <c r="J30" s="84">
        <f t="shared" si="0"/>
        <v>0</v>
      </c>
      <c r="K30" s="88" t="s">
        <v>331</v>
      </c>
      <c r="L30" s="82"/>
      <c r="M30" s="81" t="s">
        <v>43</v>
      </c>
      <c r="N30" s="81" t="s">
        <v>44</v>
      </c>
      <c r="O30" s="82"/>
      <c r="P30" s="82"/>
      <c r="Q30" s="82"/>
      <c r="R30" s="86"/>
      <c r="S30" s="86"/>
    </row>
    <row r="31" spans="1:19" s="3" customFormat="1" x14ac:dyDescent="0.3">
      <c r="A31" s="86" t="s">
        <v>329</v>
      </c>
      <c r="B31" s="86"/>
      <c r="C31" s="83">
        <v>85759989</v>
      </c>
      <c r="D31" s="83">
        <v>85759989</v>
      </c>
      <c r="E31" s="84">
        <f>85759989+17051963.36</f>
        <v>102811952.36</v>
      </c>
      <c r="F31" s="87">
        <v>49674</v>
      </c>
      <c r="G31" s="82" t="s">
        <v>12</v>
      </c>
      <c r="H31" s="84">
        <v>0</v>
      </c>
      <c r="I31" s="84">
        <v>0</v>
      </c>
      <c r="J31" s="84">
        <f t="shared" si="0"/>
        <v>0</v>
      </c>
      <c r="K31" s="88" t="s">
        <v>331</v>
      </c>
      <c r="L31" s="82"/>
      <c r="M31" s="81" t="s">
        <v>43</v>
      </c>
      <c r="N31" s="81" t="s">
        <v>44</v>
      </c>
      <c r="O31" s="82"/>
      <c r="P31" s="82"/>
      <c r="Q31" s="82"/>
      <c r="R31" s="86"/>
      <c r="S31" s="86"/>
    </row>
    <row r="32" spans="1:19" s="3" customFormat="1" x14ac:dyDescent="0.3">
      <c r="A32" s="86" t="s">
        <v>335</v>
      </c>
      <c r="B32" s="86"/>
      <c r="C32" s="83">
        <v>168319991</v>
      </c>
      <c r="D32" s="83">
        <v>166525195</v>
      </c>
      <c r="E32" s="83">
        <f>166525195+52085453.32</f>
        <v>218610648.31999999</v>
      </c>
      <c r="F32" s="87">
        <v>49674</v>
      </c>
      <c r="G32" s="82" t="s">
        <v>12</v>
      </c>
      <c r="H32" s="84">
        <v>0</v>
      </c>
      <c r="I32" s="84">
        <v>0</v>
      </c>
      <c r="J32" s="84">
        <f t="shared" si="0"/>
        <v>0</v>
      </c>
      <c r="K32" s="88" t="s">
        <v>331</v>
      </c>
      <c r="L32" s="82"/>
      <c r="M32" s="81" t="s">
        <v>49</v>
      </c>
      <c r="N32" s="81" t="s">
        <v>44</v>
      </c>
      <c r="O32" s="82"/>
      <c r="P32" s="82"/>
      <c r="Q32" s="82"/>
      <c r="R32" s="86"/>
      <c r="S32" s="86"/>
    </row>
    <row r="33" spans="1:19" s="3" customFormat="1" x14ac:dyDescent="0.3">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3">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3">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3">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3">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3">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3">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3">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3">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3">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3">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3">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3">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3">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3">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3">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3">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3">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3">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3">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3">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3">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3">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3">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3">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3">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3">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3">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3">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3">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3">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3">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3">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3">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3">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3">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3">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3">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3">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3">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3">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3">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3">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3">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3">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3">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3">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3">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3">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3">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3">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3">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3">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3">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3">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3">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3">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3">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3">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3">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3">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3">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3">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3">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3">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3">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3">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3">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3">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3">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3">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3">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3">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3">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3">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3">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3">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3">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3">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N10:Q10 M11:Q61">
    <cfRule type="expression" dxfId="5" priority="7">
      <formula>$L10="No"</formula>
    </cfRule>
  </conditionalFormatting>
  <conditionalFormatting sqref="M62:Q110">
    <cfRule type="expression" dxfId="4" priority="4">
      <formula>$L62="No"</formula>
    </cfRule>
  </conditionalFormatting>
  <conditionalFormatting sqref="A10">
    <cfRule type="containsText" dxfId="3" priority="2" operator="containsText" text="No Reportable Debt">
      <formula>NOT(ISERROR(SEARCH("No Reportable Debt",A10)))</formula>
    </cfRule>
  </conditionalFormatting>
  <conditionalFormatting sqref="M10">
    <cfRule type="expression" dxfId="2" priority="1">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25" right="0.25" top="0" bottom="0" header="0" footer="0"/>
  <pageSetup paperSize="5" scale="44" fitToHeight="0" orientation="landscape"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topLeftCell="A10" zoomScale="85" zoomScaleNormal="85" workbookViewId="0">
      <selection activeCell="A6" sqref="A6:XFD6"/>
    </sheetView>
  </sheetViews>
  <sheetFormatPr defaultColWidth="0" defaultRowHeight="15.6" zeroHeight="1" x14ac:dyDescent="0.3"/>
  <cols>
    <col min="1" max="1" width="66.33203125" style="1" customWidth="1"/>
    <col min="2" max="2" width="42.44140625" style="1" customWidth="1"/>
    <col min="3" max="3" width="17" style="5" hidden="1" customWidth="1"/>
    <col min="4" max="4" width="22.33203125" style="5" hidden="1" customWidth="1"/>
    <col min="5" max="5" width="28" style="5" hidden="1" customWidth="1"/>
    <col min="6" max="6" width="16.6640625" style="6" hidden="1" customWidth="1"/>
    <col min="7" max="7" width="22.109375" style="1" hidden="1" customWidth="1"/>
    <col min="8" max="8" width="15.33203125" style="5" hidden="1" customWidth="1"/>
    <col min="9" max="9" width="17.88671875" style="5" hidden="1" customWidth="1"/>
    <col min="10" max="10" width="16.6640625" style="5" hidden="1" customWidth="1"/>
    <col min="11" max="11" width="32.109375" style="7"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x14ac:dyDescent="0.3">
      <c r="A1" s="23" t="s">
        <v>236</v>
      </c>
      <c r="B1" s="21"/>
      <c r="K1" s="1"/>
    </row>
    <row r="2" spans="1:11" x14ac:dyDescent="0.3">
      <c r="A2" s="12" t="s">
        <v>35</v>
      </c>
      <c r="B2" s="13"/>
      <c r="C2" s="1"/>
      <c r="D2" s="1"/>
      <c r="E2" s="1"/>
      <c r="F2" s="1"/>
      <c r="H2" s="1"/>
      <c r="I2" s="1"/>
      <c r="J2" s="1"/>
      <c r="K2" s="1"/>
    </row>
    <row r="3" spans="1:11" x14ac:dyDescent="0.3">
      <c r="A3" s="14" t="s">
        <v>1</v>
      </c>
      <c r="B3" s="75" t="str">
        <f>IF('1 - Contact Information'!B4="","",'1 - Contact Information'!B4)</f>
        <v>Keller ISD</v>
      </c>
      <c r="C3" s="1"/>
      <c r="D3" s="1"/>
      <c r="E3" s="1"/>
      <c r="F3" s="1"/>
      <c r="H3" s="1"/>
      <c r="I3" s="1"/>
      <c r="J3" s="1"/>
      <c r="K3" s="1"/>
    </row>
    <row r="4" spans="1:11" x14ac:dyDescent="0.3">
      <c r="A4" s="14" t="s">
        <v>2</v>
      </c>
      <c r="B4" s="75">
        <f>IF(OR('1 - Contact Information'!B7="",'1 - Contact Information'!B7="(select)"),"",'1 - Contact Information'!B7)</f>
        <v>2022</v>
      </c>
      <c r="C4" s="1"/>
      <c r="D4" s="1"/>
      <c r="E4" s="1"/>
      <c r="F4" s="1"/>
      <c r="H4" s="1"/>
      <c r="I4" s="1"/>
      <c r="J4" s="1"/>
      <c r="K4" s="1"/>
    </row>
    <row r="5" spans="1:11" x14ac:dyDescent="0.3">
      <c r="A5" s="35"/>
      <c r="B5" s="59"/>
      <c r="C5" s="1"/>
      <c r="D5" s="1"/>
      <c r="E5" s="1"/>
      <c r="F5" s="1"/>
      <c r="H5" s="1"/>
      <c r="I5" s="1"/>
      <c r="J5" s="1"/>
      <c r="K5" s="1"/>
    </row>
    <row r="6" spans="1:11" x14ac:dyDescent="0.3">
      <c r="A6" s="35" t="s">
        <v>277</v>
      </c>
      <c r="B6" s="59"/>
      <c r="C6" s="1"/>
      <c r="D6" s="1"/>
      <c r="E6" s="1"/>
      <c r="F6" s="1"/>
      <c r="H6" s="1"/>
      <c r="I6" s="1"/>
      <c r="J6" s="1"/>
      <c r="K6" s="1"/>
    </row>
    <row r="7" spans="1:11" x14ac:dyDescent="0.3">
      <c r="A7" s="35" t="s">
        <v>294</v>
      </c>
      <c r="B7" s="59"/>
      <c r="C7" s="1"/>
      <c r="D7" s="1"/>
      <c r="E7" s="1"/>
      <c r="F7" s="1"/>
      <c r="H7" s="1"/>
      <c r="I7" s="1"/>
      <c r="J7" s="1"/>
      <c r="K7" s="1"/>
    </row>
    <row r="8" spans="1:11" x14ac:dyDescent="0.3">
      <c r="A8" s="21" t="s">
        <v>297</v>
      </c>
      <c r="B8" s="21"/>
    </row>
    <row r="9" spans="1:11" x14ac:dyDescent="0.3">
      <c r="A9" s="30" t="s">
        <v>225</v>
      </c>
      <c r="B9" s="31"/>
    </row>
    <row r="10" spans="1:11" x14ac:dyDescent="0.3">
      <c r="A10" s="57" t="s">
        <v>80</v>
      </c>
      <c r="B10" s="89">
        <v>864585179</v>
      </c>
    </row>
    <row r="11" spans="1:11" x14ac:dyDescent="0.3">
      <c r="A11" s="58" t="s">
        <v>81</v>
      </c>
      <c r="B11" s="90">
        <v>864585179</v>
      </c>
    </row>
    <row r="12" spans="1:11" ht="31.2" x14ac:dyDescent="0.3">
      <c r="A12" s="58" t="s">
        <v>82</v>
      </c>
      <c r="B12" s="90">
        <v>1268227531</v>
      </c>
    </row>
    <row r="13" spans="1:11" x14ac:dyDescent="0.3">
      <c r="A13" s="21"/>
      <c r="B13" s="21"/>
    </row>
    <row r="14" spans="1:11" ht="31.2" x14ac:dyDescent="0.3">
      <c r="A14" s="28" t="s">
        <v>224</v>
      </c>
      <c r="B14" s="29"/>
    </row>
    <row r="15" spans="1:11" x14ac:dyDescent="0.3">
      <c r="A15" s="57" t="s">
        <v>83</v>
      </c>
      <c r="B15" s="89">
        <v>864585179</v>
      </c>
    </row>
    <row r="16" spans="1:11" ht="31.2" x14ac:dyDescent="0.3">
      <c r="A16" s="58" t="s">
        <v>84</v>
      </c>
      <c r="B16" s="90">
        <v>864585179</v>
      </c>
    </row>
    <row r="17" spans="1:2" ht="31.2" x14ac:dyDescent="0.3">
      <c r="A17" s="58" t="s">
        <v>85</v>
      </c>
      <c r="B17" s="90">
        <v>1268227531</v>
      </c>
    </row>
    <row r="18" spans="1:2" x14ac:dyDescent="0.3">
      <c r="A18" s="21"/>
      <c r="B18" s="21"/>
    </row>
    <row r="19" spans="1:2" ht="31.2" x14ac:dyDescent="0.3">
      <c r="A19" s="28" t="s">
        <v>223</v>
      </c>
      <c r="B19" s="31"/>
    </row>
    <row r="20" spans="1:2" x14ac:dyDescent="0.3">
      <c r="A20" s="57" t="s">
        <v>290</v>
      </c>
      <c r="B20" s="91">
        <v>171013</v>
      </c>
    </row>
    <row r="21" spans="1:2" x14ac:dyDescent="0.3">
      <c r="A21" s="57" t="s">
        <v>291</v>
      </c>
      <c r="B21" s="92" t="s">
        <v>334</v>
      </c>
    </row>
    <row r="22" spans="1:2" ht="31.5" customHeight="1" x14ac:dyDescent="0.3">
      <c r="A22" s="57" t="s">
        <v>86</v>
      </c>
      <c r="B22" s="89">
        <v>5056</v>
      </c>
    </row>
    <row r="23" spans="1:2" ht="31.2" x14ac:dyDescent="0.3">
      <c r="A23" s="58" t="s">
        <v>87</v>
      </c>
      <c r="B23" s="90">
        <v>5056</v>
      </c>
    </row>
    <row r="24" spans="1:2" ht="47.25" customHeight="1" x14ac:dyDescent="0.3">
      <c r="A24" s="58" t="s">
        <v>88</v>
      </c>
      <c r="B24" s="90">
        <v>7416</v>
      </c>
    </row>
    <row r="25" spans="1:2" x14ac:dyDescent="0.3">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25" right="0.25" top="0" bottom="0"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09375" defaultRowHeight="15.6" x14ac:dyDescent="0.3"/>
  <cols>
    <col min="1" max="16384" width="9.109375" style="1"/>
  </cols>
  <sheetData>
    <row r="1" spans="1:8" x14ac:dyDescent="0.3">
      <c r="A1" s="1" t="s">
        <v>11</v>
      </c>
      <c r="B1" s="1" t="s">
        <v>11</v>
      </c>
      <c r="C1" s="1" t="s">
        <v>11</v>
      </c>
      <c r="D1" s="1" t="s">
        <v>36</v>
      </c>
      <c r="E1" s="1" t="s">
        <v>37</v>
      </c>
      <c r="F1" s="1" t="s">
        <v>38</v>
      </c>
      <c r="G1" s="4" t="s">
        <v>78</v>
      </c>
      <c r="H1" s="1" t="s">
        <v>89</v>
      </c>
    </row>
    <row r="2" spans="1:8" x14ac:dyDescent="0.3">
      <c r="A2" s="1" t="s">
        <v>12</v>
      </c>
      <c r="B2" s="1" t="s">
        <v>15</v>
      </c>
      <c r="C2" s="1">
        <v>2016</v>
      </c>
      <c r="D2" s="1" t="s">
        <v>11</v>
      </c>
      <c r="E2" s="1" t="s">
        <v>11</v>
      </c>
      <c r="F2" s="1" t="s">
        <v>11</v>
      </c>
      <c r="G2" s="1" t="s">
        <v>11</v>
      </c>
    </row>
    <row r="3" spans="1:8" x14ac:dyDescent="0.3">
      <c r="A3" s="1" t="s">
        <v>13</v>
      </c>
      <c r="B3" s="1" t="s">
        <v>16</v>
      </c>
      <c r="C3" s="1">
        <f>C2+1</f>
        <v>2017</v>
      </c>
      <c r="D3" s="1" t="s">
        <v>77</v>
      </c>
      <c r="E3" s="1" t="s">
        <v>77</v>
      </c>
      <c r="F3" s="1" t="s">
        <v>77</v>
      </c>
      <c r="G3" s="1" t="s">
        <v>77</v>
      </c>
    </row>
    <row r="4" spans="1:8" x14ac:dyDescent="0.3">
      <c r="B4" s="1" t="s">
        <v>17</v>
      </c>
      <c r="C4" s="1">
        <f t="shared" ref="C4:C6" si="0">C3+1</f>
        <v>2018</v>
      </c>
      <c r="D4" s="1" t="s">
        <v>39</v>
      </c>
      <c r="E4" s="1" t="s">
        <v>40</v>
      </c>
      <c r="F4" s="1" t="s">
        <v>40</v>
      </c>
      <c r="G4" s="1" t="s">
        <v>40</v>
      </c>
    </row>
    <row r="5" spans="1:8" x14ac:dyDescent="0.3">
      <c r="B5" s="1" t="s">
        <v>18</v>
      </c>
      <c r="C5" s="1">
        <f t="shared" si="0"/>
        <v>2019</v>
      </c>
      <c r="D5" s="1" t="s">
        <v>41</v>
      </c>
      <c r="E5" s="1" t="s">
        <v>42</v>
      </c>
      <c r="F5" s="1" t="s">
        <v>42</v>
      </c>
      <c r="G5" s="1" t="s">
        <v>44</v>
      </c>
    </row>
    <row r="6" spans="1:8" x14ac:dyDescent="0.3">
      <c r="B6" s="1" t="s">
        <v>19</v>
      </c>
      <c r="C6" s="1">
        <f t="shared" si="0"/>
        <v>2020</v>
      </c>
      <c r="D6" s="1" t="s">
        <v>43</v>
      </c>
      <c r="E6" s="1" t="s">
        <v>44</v>
      </c>
      <c r="F6" s="1" t="s">
        <v>44</v>
      </c>
      <c r="G6" s="1" t="s">
        <v>50</v>
      </c>
    </row>
    <row r="7" spans="1:8" x14ac:dyDescent="0.3">
      <c r="B7" s="1" t="s">
        <v>20</v>
      </c>
      <c r="C7" s="1">
        <v>2021</v>
      </c>
      <c r="D7" s="1" t="s">
        <v>45</v>
      </c>
      <c r="E7" s="1" t="s">
        <v>46</v>
      </c>
      <c r="F7" s="1" t="s">
        <v>46</v>
      </c>
      <c r="G7" s="1" t="s">
        <v>56</v>
      </c>
    </row>
    <row r="8" spans="1:8" x14ac:dyDescent="0.3">
      <c r="C8" s="1">
        <v>2022</v>
      </c>
      <c r="D8" s="1" t="s">
        <v>47</v>
      </c>
      <c r="E8" s="1" t="s">
        <v>48</v>
      </c>
      <c r="F8" s="1" t="s">
        <v>48</v>
      </c>
      <c r="G8" s="1" t="s">
        <v>62</v>
      </c>
    </row>
    <row r="9" spans="1:8" x14ac:dyDescent="0.3">
      <c r="D9" s="1" t="s">
        <v>49</v>
      </c>
      <c r="E9" s="1" t="s">
        <v>50</v>
      </c>
      <c r="F9" s="1" t="s">
        <v>50</v>
      </c>
      <c r="G9" s="1" t="s">
        <v>68</v>
      </c>
    </row>
    <row r="10" spans="1:8" x14ac:dyDescent="0.3">
      <c r="D10" s="1" t="s">
        <v>51</v>
      </c>
      <c r="E10" s="1" t="s">
        <v>52</v>
      </c>
      <c r="F10" s="1" t="s">
        <v>52</v>
      </c>
      <c r="G10" s="1" t="s">
        <v>72</v>
      </c>
    </row>
    <row r="11" spans="1:8" x14ac:dyDescent="0.3">
      <c r="D11" s="1" t="s">
        <v>53</v>
      </c>
      <c r="E11" s="1" t="s">
        <v>54</v>
      </c>
      <c r="F11" s="1" t="s">
        <v>54</v>
      </c>
      <c r="G11" s="1" t="s">
        <v>74</v>
      </c>
    </row>
    <row r="12" spans="1:8" x14ac:dyDescent="0.3">
      <c r="D12" s="1" t="s">
        <v>55</v>
      </c>
      <c r="E12" s="1" t="s">
        <v>56</v>
      </c>
      <c r="F12" s="1" t="s">
        <v>56</v>
      </c>
      <c r="G12" s="1" t="s">
        <v>75</v>
      </c>
    </row>
    <row r="13" spans="1:8" x14ac:dyDescent="0.3">
      <c r="D13" s="1" t="s">
        <v>57</v>
      </c>
      <c r="E13" s="1" t="s">
        <v>58</v>
      </c>
      <c r="F13" s="1" t="s">
        <v>58</v>
      </c>
      <c r="G13" s="1" t="s">
        <v>76</v>
      </c>
    </row>
    <row r="14" spans="1:8" x14ac:dyDescent="0.3">
      <c r="D14" s="1" t="s">
        <v>59</v>
      </c>
      <c r="E14" s="1" t="s">
        <v>60</v>
      </c>
      <c r="F14" s="1" t="s">
        <v>60</v>
      </c>
    </row>
    <row r="15" spans="1:8" x14ac:dyDescent="0.3">
      <c r="D15" s="1" t="s">
        <v>61</v>
      </c>
      <c r="E15" s="1" t="s">
        <v>62</v>
      </c>
      <c r="F15" s="1" t="s">
        <v>62</v>
      </c>
    </row>
    <row r="16" spans="1:8" x14ac:dyDescent="0.3">
      <c r="D16" s="1" t="s">
        <v>63</v>
      </c>
      <c r="E16" s="1" t="s">
        <v>64</v>
      </c>
      <c r="F16" s="1" t="s">
        <v>64</v>
      </c>
    </row>
    <row r="17" spans="1:6" x14ac:dyDescent="0.3">
      <c r="D17" s="1" t="s">
        <v>65</v>
      </c>
      <c r="E17" s="1" t="s">
        <v>66</v>
      </c>
      <c r="F17" s="1" t="s">
        <v>66</v>
      </c>
    </row>
    <row r="18" spans="1:6" x14ac:dyDescent="0.3">
      <c r="D18" s="1" t="s">
        <v>67</v>
      </c>
      <c r="E18" s="1" t="s">
        <v>68</v>
      </c>
      <c r="F18" s="1" t="s">
        <v>68</v>
      </c>
    </row>
    <row r="19" spans="1:6" x14ac:dyDescent="0.3">
      <c r="D19" s="1" t="s">
        <v>69</v>
      </c>
      <c r="E19" s="1" t="s">
        <v>70</v>
      </c>
      <c r="F19" s="1" t="s">
        <v>70</v>
      </c>
    </row>
    <row r="20" spans="1:6" x14ac:dyDescent="0.3">
      <c r="D20" s="1" t="s">
        <v>71</v>
      </c>
      <c r="E20" s="1" t="s">
        <v>72</v>
      </c>
      <c r="F20" s="1" t="s">
        <v>72</v>
      </c>
    </row>
    <row r="21" spans="1:6" x14ac:dyDescent="0.3">
      <c r="D21" s="1" t="s">
        <v>73</v>
      </c>
      <c r="E21" s="1" t="s">
        <v>74</v>
      </c>
      <c r="F21" s="1" t="s">
        <v>74</v>
      </c>
    </row>
    <row r="22" spans="1:6" x14ac:dyDescent="0.3">
      <c r="D22" s="1" t="s">
        <v>75</v>
      </c>
      <c r="E22" s="1" t="s">
        <v>75</v>
      </c>
      <c r="F22" s="1" t="s">
        <v>75</v>
      </c>
    </row>
    <row r="23" spans="1:6" x14ac:dyDescent="0.3">
      <c r="E23" s="1" t="s">
        <v>76</v>
      </c>
      <c r="F23" s="1" t="s">
        <v>76</v>
      </c>
    </row>
    <row r="31" spans="1:6" x14ac:dyDescent="0.3">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6" zeroHeight="1" x14ac:dyDescent="0.3"/>
  <cols>
    <col min="1" max="1" width="4.6640625" style="1" customWidth="1"/>
    <col min="2" max="2" width="159.44140625" style="1" customWidth="1"/>
    <col min="3" max="15" width="0" style="1" hidden="1" customWidth="1"/>
    <col min="16" max="16384" width="9.109375" style="1" hidden="1"/>
  </cols>
  <sheetData>
    <row r="1" spans="1:2" x14ac:dyDescent="0.3">
      <c r="A1" s="23" t="s">
        <v>236</v>
      </c>
      <c r="B1" s="23"/>
    </row>
    <row r="2" spans="1:2" x14ac:dyDescent="0.3">
      <c r="A2" s="23" t="s">
        <v>280</v>
      </c>
      <c r="B2" s="23"/>
    </row>
    <row r="3" spans="1:2" x14ac:dyDescent="0.3">
      <c r="A3" s="8" t="s">
        <v>251</v>
      </c>
      <c r="B3" s="8"/>
    </row>
    <row r="4" spans="1:2" x14ac:dyDescent="0.3">
      <c r="A4" s="10">
        <v>1</v>
      </c>
      <c r="B4" s="93"/>
    </row>
    <row r="5" spans="1:2" x14ac:dyDescent="0.3">
      <c r="A5" s="10">
        <v>2</v>
      </c>
      <c r="B5" s="93"/>
    </row>
    <row r="6" spans="1:2" x14ac:dyDescent="0.3">
      <c r="A6" s="10">
        <v>3</v>
      </c>
      <c r="B6" s="93"/>
    </row>
    <row r="7" spans="1:2" x14ac:dyDescent="0.3">
      <c r="A7" s="10">
        <v>4</v>
      </c>
      <c r="B7" s="93"/>
    </row>
    <row r="8" spans="1:2" x14ac:dyDescent="0.3">
      <c r="A8" s="10">
        <v>5</v>
      </c>
      <c r="B8" s="93"/>
    </row>
    <row r="9" spans="1:2" x14ac:dyDescent="0.3">
      <c r="A9" s="10">
        <v>6</v>
      </c>
      <c r="B9" s="93"/>
    </row>
    <row r="10" spans="1:2" x14ac:dyDescent="0.3">
      <c r="A10" s="10">
        <v>7</v>
      </c>
      <c r="B10" s="93"/>
    </row>
    <row r="11" spans="1:2" x14ac:dyDescent="0.3">
      <c r="A11" s="10">
        <v>8</v>
      </c>
      <c r="B11" s="93"/>
    </row>
    <row r="12" spans="1:2" x14ac:dyDescent="0.3">
      <c r="A12" s="10">
        <v>9</v>
      </c>
      <c r="B12" s="93"/>
    </row>
    <row r="13" spans="1:2" x14ac:dyDescent="0.3">
      <c r="A13" s="10">
        <v>10</v>
      </c>
      <c r="B13" s="93"/>
    </row>
    <row r="14" spans="1:2" x14ac:dyDescent="0.3">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topLeftCell="D1" zoomScale="85" zoomScaleNormal="85" workbookViewId="0">
      <selection sqref="A1:E29"/>
    </sheetView>
  </sheetViews>
  <sheetFormatPr defaultColWidth="0" defaultRowHeight="15.6" zeroHeight="1" x14ac:dyDescent="0.3"/>
  <cols>
    <col min="1" max="1" width="7.6640625" style="1" customWidth="1"/>
    <col min="2" max="2" width="84.109375" style="1" customWidth="1"/>
    <col min="3" max="3" width="94.6640625" style="1" customWidth="1"/>
    <col min="4" max="4" width="40.5546875" style="1" customWidth="1"/>
    <col min="5" max="5" width="67" style="1" customWidth="1"/>
    <col min="6" max="16384" width="9.109375" style="1" hidden="1"/>
  </cols>
  <sheetData>
    <row r="1" spans="1:5" s="21" customFormat="1" x14ac:dyDescent="0.3">
      <c r="A1" s="23" t="s">
        <v>236</v>
      </c>
    </row>
    <row r="2" spans="1:5" s="21" customFormat="1" x14ac:dyDescent="0.3">
      <c r="A2" s="23" t="s">
        <v>139</v>
      </c>
    </row>
    <row r="3" spans="1:5" s="21" customFormat="1" x14ac:dyDescent="0.3">
      <c r="A3" s="21" t="s">
        <v>276</v>
      </c>
    </row>
    <row r="4" spans="1:5" x14ac:dyDescent="0.3">
      <c r="A4" s="30" t="s">
        <v>207</v>
      </c>
      <c r="B4" s="51"/>
      <c r="C4" s="51"/>
      <c r="D4" s="51"/>
      <c r="E4" s="29"/>
    </row>
    <row r="5" spans="1:5" x14ac:dyDescent="0.3">
      <c r="A5" s="12" t="s">
        <v>91</v>
      </c>
      <c r="B5" s="12" t="s">
        <v>92</v>
      </c>
      <c r="C5" s="12" t="s">
        <v>94</v>
      </c>
      <c r="D5" s="12" t="s">
        <v>95</v>
      </c>
      <c r="E5" s="12" t="s">
        <v>93</v>
      </c>
    </row>
    <row r="6" spans="1:5" ht="46.8" x14ac:dyDescent="0.3">
      <c r="A6" s="41">
        <v>1</v>
      </c>
      <c r="B6" s="17" t="s">
        <v>96</v>
      </c>
      <c r="C6" s="17" t="s">
        <v>97</v>
      </c>
      <c r="D6" s="16" t="s">
        <v>98</v>
      </c>
      <c r="E6" s="94"/>
    </row>
    <row r="7" spans="1:5" ht="31.2" x14ac:dyDescent="0.3">
      <c r="A7" s="41">
        <v>2</v>
      </c>
      <c r="B7" s="17" t="s">
        <v>99</v>
      </c>
      <c r="C7" s="17" t="s">
        <v>100</v>
      </c>
      <c r="D7" s="16" t="s">
        <v>98</v>
      </c>
      <c r="E7" s="94"/>
    </row>
    <row r="8" spans="1:5" x14ac:dyDescent="0.3">
      <c r="A8" s="41">
        <v>3</v>
      </c>
      <c r="B8" s="17" t="s">
        <v>101</v>
      </c>
      <c r="C8" s="17" t="s">
        <v>102</v>
      </c>
      <c r="D8" s="16" t="s">
        <v>98</v>
      </c>
      <c r="E8" s="94"/>
    </row>
    <row r="9" spans="1:5" ht="46.8" x14ac:dyDescent="0.3">
      <c r="A9" s="41">
        <v>4</v>
      </c>
      <c r="B9" s="17" t="s">
        <v>103</v>
      </c>
      <c r="C9" s="17" t="s">
        <v>104</v>
      </c>
      <c r="D9" s="16" t="s">
        <v>98</v>
      </c>
      <c r="E9" s="94"/>
    </row>
    <row r="10" spans="1:5" ht="31.2" x14ac:dyDescent="0.3">
      <c r="A10" s="41">
        <v>5</v>
      </c>
      <c r="B10" s="17" t="s">
        <v>105</v>
      </c>
      <c r="C10" s="17" t="s">
        <v>106</v>
      </c>
      <c r="D10" s="16" t="s">
        <v>98</v>
      </c>
      <c r="E10" s="94"/>
    </row>
    <row r="11" spans="1:5" x14ac:dyDescent="0.3">
      <c r="A11" s="41">
        <v>6</v>
      </c>
      <c r="B11" s="17" t="s">
        <v>107</v>
      </c>
      <c r="C11" s="17" t="s">
        <v>108</v>
      </c>
      <c r="D11" s="16" t="s">
        <v>98</v>
      </c>
      <c r="E11" s="94"/>
    </row>
    <row r="12" spans="1:5" ht="78" x14ac:dyDescent="0.3">
      <c r="A12" s="41">
        <v>7</v>
      </c>
      <c r="B12" s="17" t="s">
        <v>109</v>
      </c>
      <c r="C12" s="17" t="s">
        <v>110</v>
      </c>
      <c r="D12" s="16" t="s">
        <v>98</v>
      </c>
      <c r="E12" s="94"/>
    </row>
    <row r="13" spans="1:5" ht="31.2" x14ac:dyDescent="0.3">
      <c r="A13" s="41">
        <v>8</v>
      </c>
      <c r="B13" s="17" t="s">
        <v>111</v>
      </c>
      <c r="C13" s="17" t="s">
        <v>112</v>
      </c>
      <c r="D13" s="16" t="s">
        <v>98</v>
      </c>
      <c r="E13" s="94"/>
    </row>
    <row r="14" spans="1:5" x14ac:dyDescent="0.3">
      <c r="A14" s="41">
        <v>9</v>
      </c>
      <c r="B14" s="17" t="s">
        <v>113</v>
      </c>
      <c r="C14" s="17" t="s">
        <v>114</v>
      </c>
      <c r="D14" s="16" t="s">
        <v>98</v>
      </c>
      <c r="E14" s="94"/>
    </row>
    <row r="15" spans="1:5" s="21" customFormat="1" x14ac:dyDescent="0.3">
      <c r="B15" s="63"/>
      <c r="C15" s="63"/>
      <c r="D15" s="64"/>
      <c r="E15" s="63"/>
    </row>
    <row r="16" spans="1:5" x14ac:dyDescent="0.3">
      <c r="A16" s="30" t="s">
        <v>115</v>
      </c>
      <c r="B16" s="60"/>
      <c r="C16" s="60"/>
      <c r="D16" s="61"/>
      <c r="E16" s="62"/>
    </row>
    <row r="17" spans="1:5" x14ac:dyDescent="0.3">
      <c r="A17" s="12" t="s">
        <v>91</v>
      </c>
      <c r="B17" s="12" t="s">
        <v>92</v>
      </c>
      <c r="C17" s="12" t="s">
        <v>94</v>
      </c>
      <c r="D17" s="12" t="s">
        <v>95</v>
      </c>
      <c r="E17" s="12" t="s">
        <v>93</v>
      </c>
    </row>
    <row r="18" spans="1:5" ht="62.4" x14ac:dyDescent="0.3">
      <c r="A18" s="41">
        <v>10</v>
      </c>
      <c r="B18" s="17" t="s">
        <v>116</v>
      </c>
      <c r="C18" s="17" t="s">
        <v>117</v>
      </c>
      <c r="D18" s="16" t="s">
        <v>118</v>
      </c>
      <c r="E18" s="95"/>
    </row>
    <row r="19" spans="1:5" ht="31.2" x14ac:dyDescent="0.3">
      <c r="A19" s="41">
        <v>11</v>
      </c>
      <c r="B19" s="17" t="s">
        <v>119</v>
      </c>
      <c r="C19" s="17" t="s">
        <v>120</v>
      </c>
      <c r="D19" s="16" t="s">
        <v>118</v>
      </c>
      <c r="E19" s="95"/>
    </row>
    <row r="20" spans="1:5" x14ac:dyDescent="0.3">
      <c r="A20" s="41">
        <v>12</v>
      </c>
      <c r="B20" s="17" t="s">
        <v>121</v>
      </c>
      <c r="C20" s="17" t="s">
        <v>122</v>
      </c>
      <c r="D20" s="16" t="s">
        <v>118</v>
      </c>
      <c r="E20" s="95"/>
    </row>
    <row r="21" spans="1:5" ht="31.2" x14ac:dyDescent="0.3">
      <c r="A21" s="41">
        <v>13</v>
      </c>
      <c r="B21" s="17" t="s">
        <v>123</v>
      </c>
      <c r="C21" s="17" t="s">
        <v>124</v>
      </c>
      <c r="D21" s="16" t="s">
        <v>118</v>
      </c>
      <c r="E21" s="95"/>
    </row>
    <row r="22" spans="1:5" ht="62.4" x14ac:dyDescent="0.3">
      <c r="A22" s="41">
        <v>14</v>
      </c>
      <c r="B22" s="17" t="s">
        <v>125</v>
      </c>
      <c r="C22" s="17" t="s">
        <v>126</v>
      </c>
      <c r="D22" s="16" t="s">
        <v>118</v>
      </c>
      <c r="E22" s="95"/>
    </row>
    <row r="23" spans="1:5" ht="31.2" x14ac:dyDescent="0.3">
      <c r="A23" s="41">
        <v>15</v>
      </c>
      <c r="B23" s="17" t="s">
        <v>127</v>
      </c>
      <c r="C23" s="17" t="s">
        <v>128</v>
      </c>
      <c r="D23" s="16" t="s">
        <v>118</v>
      </c>
      <c r="E23" s="95"/>
    </row>
    <row r="24" spans="1:5" x14ac:dyDescent="0.3">
      <c r="A24" s="41">
        <v>16</v>
      </c>
      <c r="B24" s="17" t="s">
        <v>129</v>
      </c>
      <c r="C24" s="17" t="s">
        <v>130</v>
      </c>
      <c r="D24" s="16" t="s">
        <v>118</v>
      </c>
      <c r="E24" s="95"/>
    </row>
    <row r="25" spans="1:5" ht="31.2" x14ac:dyDescent="0.3">
      <c r="A25" s="41">
        <v>17</v>
      </c>
      <c r="B25" s="17" t="s">
        <v>131</v>
      </c>
      <c r="C25" s="17" t="s">
        <v>124</v>
      </c>
      <c r="D25" s="16" t="s">
        <v>118</v>
      </c>
      <c r="E25" s="95"/>
    </row>
    <row r="26" spans="1:5" ht="78" x14ac:dyDescent="0.3">
      <c r="A26" s="41">
        <v>18</v>
      </c>
      <c r="B26" s="17" t="s">
        <v>132</v>
      </c>
      <c r="C26" s="17" t="s">
        <v>133</v>
      </c>
      <c r="D26" s="16" t="s">
        <v>118</v>
      </c>
      <c r="E26" s="95"/>
    </row>
    <row r="27" spans="1:5" ht="31.2" x14ac:dyDescent="0.3">
      <c r="A27" s="41">
        <v>19</v>
      </c>
      <c r="B27" s="17" t="s">
        <v>134</v>
      </c>
      <c r="C27" s="17" t="s">
        <v>135</v>
      </c>
      <c r="D27" s="16" t="s">
        <v>118</v>
      </c>
      <c r="E27" s="95"/>
    </row>
    <row r="28" spans="1:5" x14ac:dyDescent="0.3">
      <c r="A28" s="41">
        <v>20</v>
      </c>
      <c r="B28" s="17" t="s">
        <v>136</v>
      </c>
      <c r="C28" s="17" t="s">
        <v>137</v>
      </c>
      <c r="D28" s="16" t="s">
        <v>118</v>
      </c>
      <c r="E28" s="95"/>
    </row>
    <row r="29" spans="1:5" ht="31.2" x14ac:dyDescent="0.3">
      <c r="A29" s="41">
        <v>21</v>
      </c>
      <c r="B29" s="17" t="s">
        <v>138</v>
      </c>
      <c r="C29" s="17" t="s">
        <v>124</v>
      </c>
      <c r="D29" s="16" t="s">
        <v>118</v>
      </c>
      <c r="E29" s="95"/>
    </row>
    <row r="30" spans="1:5" s="21" customFormat="1" x14ac:dyDescent="0.3">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activeCell="A17" sqref="A17:E17"/>
    </sheetView>
  </sheetViews>
  <sheetFormatPr defaultColWidth="0" defaultRowHeight="15.6" zeroHeight="1" x14ac:dyDescent="0.3"/>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21" customFormat="1" x14ac:dyDescent="0.3">
      <c r="A1" s="23" t="s">
        <v>236</v>
      </c>
    </row>
    <row r="2" spans="1:5" s="23" customFormat="1" x14ac:dyDescent="0.3">
      <c r="A2" s="23" t="s">
        <v>140</v>
      </c>
    </row>
    <row r="3" spans="1:5" s="21" customFormat="1" x14ac:dyDescent="0.3">
      <c r="A3" s="21" t="s">
        <v>292</v>
      </c>
    </row>
    <row r="4" spans="1:5" x14ac:dyDescent="0.3">
      <c r="A4" s="30" t="s">
        <v>144</v>
      </c>
      <c r="B4" s="51"/>
      <c r="C4" s="51"/>
      <c r="D4" s="51"/>
      <c r="E4" s="29"/>
    </row>
    <row r="5" spans="1:5" x14ac:dyDescent="0.3">
      <c r="A5" s="12" t="s">
        <v>91</v>
      </c>
      <c r="B5" s="12" t="s">
        <v>141</v>
      </c>
      <c r="C5" s="12" t="s">
        <v>142</v>
      </c>
      <c r="D5" s="12" t="s">
        <v>143</v>
      </c>
      <c r="E5" s="12" t="s">
        <v>95</v>
      </c>
    </row>
    <row r="6" spans="1:5" ht="52.5" customHeight="1" x14ac:dyDescent="0.3">
      <c r="A6" s="49">
        <v>1</v>
      </c>
      <c r="B6" s="50" t="s">
        <v>208</v>
      </c>
      <c r="C6" s="34" t="s">
        <v>145</v>
      </c>
      <c r="D6" s="34" t="s">
        <v>146</v>
      </c>
      <c r="E6" s="53" t="s">
        <v>147</v>
      </c>
    </row>
    <row r="7" spans="1:5" ht="46.8" x14ac:dyDescent="0.3">
      <c r="A7" s="41">
        <v>2</v>
      </c>
      <c r="B7" s="42" t="s">
        <v>209</v>
      </c>
      <c r="C7" s="17" t="s">
        <v>145</v>
      </c>
      <c r="D7" s="17" t="s">
        <v>249</v>
      </c>
      <c r="E7" s="54" t="s">
        <v>147</v>
      </c>
    </row>
    <row r="8" spans="1:5" s="11" customFormat="1" ht="46.8" x14ac:dyDescent="0.3">
      <c r="A8" s="41">
        <v>3</v>
      </c>
      <c r="B8" s="43" t="s">
        <v>217</v>
      </c>
      <c r="C8" s="15" t="s">
        <v>213</v>
      </c>
      <c r="D8" s="44" t="s">
        <v>250</v>
      </c>
      <c r="E8" s="55">
        <v>140.00800000000001</v>
      </c>
    </row>
    <row r="9" spans="1:5" x14ac:dyDescent="0.3">
      <c r="A9" s="21"/>
      <c r="B9" s="21"/>
      <c r="C9" s="21"/>
      <c r="D9" s="21"/>
      <c r="E9" s="21"/>
    </row>
    <row r="10" spans="1:5" x14ac:dyDescent="0.3">
      <c r="A10" s="30" t="s">
        <v>210</v>
      </c>
      <c r="B10" s="51"/>
      <c r="C10" s="51"/>
      <c r="D10" s="51"/>
      <c r="E10" s="29"/>
    </row>
    <row r="11" spans="1:5" x14ac:dyDescent="0.3">
      <c r="A11" s="52" t="s">
        <v>212</v>
      </c>
      <c r="B11" s="52" t="s">
        <v>141</v>
      </c>
      <c r="C11" s="52" t="s">
        <v>142</v>
      </c>
      <c r="D11" s="52" t="s">
        <v>143</v>
      </c>
      <c r="E11" s="52" t="s">
        <v>95</v>
      </c>
    </row>
    <row r="12" spans="1:5" ht="31.2" x14ac:dyDescent="0.3">
      <c r="A12" s="41" t="s">
        <v>215</v>
      </c>
      <c r="B12" s="17" t="s">
        <v>23</v>
      </c>
      <c r="C12" s="17" t="s">
        <v>264</v>
      </c>
      <c r="D12" s="17" t="s">
        <v>263</v>
      </c>
      <c r="E12" s="54" t="s">
        <v>172</v>
      </c>
    </row>
    <row r="13" spans="1:5" ht="31.2" x14ac:dyDescent="0.3">
      <c r="A13" s="41" t="s">
        <v>171</v>
      </c>
      <c r="B13" s="17" t="s">
        <v>174</v>
      </c>
      <c r="C13" s="17" t="s">
        <v>265</v>
      </c>
      <c r="D13" s="17" t="s">
        <v>175</v>
      </c>
      <c r="E13" s="54" t="s">
        <v>271</v>
      </c>
    </row>
    <row r="14" spans="1:5" x14ac:dyDescent="0.3">
      <c r="A14" s="41" t="s">
        <v>173</v>
      </c>
      <c r="B14" s="17" t="s">
        <v>25</v>
      </c>
      <c r="C14" s="17" t="s">
        <v>177</v>
      </c>
      <c r="D14" s="17" t="s">
        <v>178</v>
      </c>
      <c r="E14" s="54" t="s">
        <v>179</v>
      </c>
    </row>
    <row r="15" spans="1:5" ht="31.2" x14ac:dyDescent="0.3">
      <c r="A15" s="41" t="s">
        <v>176</v>
      </c>
      <c r="B15" s="17" t="s">
        <v>26</v>
      </c>
      <c r="C15" s="17" t="s">
        <v>181</v>
      </c>
      <c r="D15" s="17" t="s">
        <v>182</v>
      </c>
      <c r="E15" s="54" t="s">
        <v>172</v>
      </c>
    </row>
    <row r="16" spans="1:5" ht="31.2" x14ac:dyDescent="0.3">
      <c r="A16" s="41" t="s">
        <v>180</v>
      </c>
      <c r="B16" s="17" t="s">
        <v>27</v>
      </c>
      <c r="C16" s="17" t="s">
        <v>184</v>
      </c>
      <c r="D16" s="17" t="s">
        <v>185</v>
      </c>
      <c r="E16" s="56" t="s">
        <v>272</v>
      </c>
    </row>
    <row r="17" spans="1:5" ht="31.2" x14ac:dyDescent="0.3">
      <c r="A17" s="41" t="s">
        <v>183</v>
      </c>
      <c r="B17" s="17" t="s">
        <v>220</v>
      </c>
      <c r="C17" s="17" t="s">
        <v>187</v>
      </c>
      <c r="D17" s="17" t="s">
        <v>188</v>
      </c>
      <c r="E17" s="54" t="s">
        <v>189</v>
      </c>
    </row>
    <row r="18" spans="1:5" ht="31.2" x14ac:dyDescent="0.3">
      <c r="A18" s="41" t="s">
        <v>186</v>
      </c>
      <c r="B18" s="17" t="s">
        <v>28</v>
      </c>
      <c r="C18" s="17" t="s">
        <v>191</v>
      </c>
      <c r="D18" s="17" t="s">
        <v>266</v>
      </c>
      <c r="E18" s="54" t="s">
        <v>192</v>
      </c>
    </row>
    <row r="19" spans="1:5" x14ac:dyDescent="0.3">
      <c r="A19" s="41" t="s">
        <v>190</v>
      </c>
      <c r="B19" s="17" t="s">
        <v>29</v>
      </c>
      <c r="C19" s="17" t="s">
        <v>194</v>
      </c>
      <c r="D19" s="17" t="s">
        <v>195</v>
      </c>
      <c r="E19" s="54" t="s">
        <v>196</v>
      </c>
    </row>
    <row r="20" spans="1:5" ht="39" customHeight="1" x14ac:dyDescent="0.3">
      <c r="A20" s="41" t="s">
        <v>193</v>
      </c>
      <c r="B20" s="17" t="s">
        <v>30</v>
      </c>
      <c r="C20" s="17" t="s">
        <v>198</v>
      </c>
      <c r="D20" s="17" t="s">
        <v>222</v>
      </c>
      <c r="E20" s="54" t="s">
        <v>196</v>
      </c>
    </row>
    <row r="21" spans="1:5" ht="31.2" x14ac:dyDescent="0.3">
      <c r="A21" s="41" t="s">
        <v>197</v>
      </c>
      <c r="B21" s="17" t="s">
        <v>31</v>
      </c>
      <c r="C21" s="17" t="s">
        <v>200</v>
      </c>
      <c r="D21" s="17" t="s">
        <v>267</v>
      </c>
      <c r="E21" s="54" t="s">
        <v>196</v>
      </c>
    </row>
    <row r="22" spans="1:5" ht="62.4" x14ac:dyDescent="0.3">
      <c r="A22" s="41" t="s">
        <v>199</v>
      </c>
      <c r="B22" s="17" t="s">
        <v>32</v>
      </c>
      <c r="C22" s="17" t="s">
        <v>201</v>
      </c>
      <c r="D22" s="17" t="s">
        <v>268</v>
      </c>
      <c r="E22" s="54" t="s">
        <v>202</v>
      </c>
    </row>
    <row r="23" spans="1:5" ht="62.4" x14ac:dyDescent="0.3">
      <c r="A23" s="16" t="s">
        <v>216</v>
      </c>
      <c r="B23" s="17" t="s">
        <v>203</v>
      </c>
      <c r="C23" s="17" t="s">
        <v>204</v>
      </c>
      <c r="D23" s="17" t="s">
        <v>221</v>
      </c>
      <c r="E23" s="54" t="s">
        <v>205</v>
      </c>
    </row>
    <row r="24" spans="1:5" x14ac:dyDescent="0.3">
      <c r="A24" s="21"/>
      <c r="B24" s="21"/>
      <c r="C24" s="21"/>
      <c r="D24" s="21"/>
      <c r="E24" s="21"/>
    </row>
    <row r="25" spans="1:5" x14ac:dyDescent="0.3">
      <c r="A25" s="30" t="s">
        <v>211</v>
      </c>
      <c r="B25" s="51"/>
      <c r="C25" s="51"/>
      <c r="D25" s="51"/>
      <c r="E25" s="29"/>
    </row>
    <row r="26" spans="1:5" x14ac:dyDescent="0.3">
      <c r="A26" s="12" t="s">
        <v>91</v>
      </c>
      <c r="B26" s="12" t="s">
        <v>141</v>
      </c>
      <c r="C26" s="12" t="s">
        <v>142</v>
      </c>
      <c r="D26" s="12" t="s">
        <v>143</v>
      </c>
      <c r="E26" s="12" t="s">
        <v>95</v>
      </c>
    </row>
    <row r="27" spans="1:5" ht="124.8" x14ac:dyDescent="0.3">
      <c r="A27" s="41">
        <v>1</v>
      </c>
      <c r="B27" s="17" t="s">
        <v>148</v>
      </c>
      <c r="C27" s="17" t="s">
        <v>206</v>
      </c>
      <c r="D27" s="17" t="s">
        <v>273</v>
      </c>
      <c r="E27" s="54" t="s">
        <v>270</v>
      </c>
    </row>
    <row r="28" spans="1:5" ht="48" customHeight="1" x14ac:dyDescent="0.3">
      <c r="A28" s="41">
        <v>2</v>
      </c>
      <c r="B28" s="17" t="s">
        <v>149</v>
      </c>
      <c r="C28" s="17" t="s">
        <v>150</v>
      </c>
      <c r="D28" s="17" t="s">
        <v>226</v>
      </c>
      <c r="E28" s="54" t="s">
        <v>151</v>
      </c>
    </row>
    <row r="29" spans="1:5" ht="31.2" x14ac:dyDescent="0.3">
      <c r="A29" s="41">
        <v>3</v>
      </c>
      <c r="B29" s="17" t="s">
        <v>152</v>
      </c>
      <c r="C29" s="17" t="s">
        <v>153</v>
      </c>
      <c r="D29" s="17" t="s">
        <v>227</v>
      </c>
      <c r="E29" s="54" t="s">
        <v>154</v>
      </c>
    </row>
    <row r="30" spans="1:5" ht="31.2" x14ac:dyDescent="0.3">
      <c r="A30" s="41">
        <v>4</v>
      </c>
      <c r="B30" s="17" t="s">
        <v>155</v>
      </c>
      <c r="C30" s="17" t="s">
        <v>156</v>
      </c>
      <c r="D30" s="17" t="s">
        <v>228</v>
      </c>
      <c r="E30" s="54" t="s">
        <v>157</v>
      </c>
    </row>
    <row r="31" spans="1:5" ht="63" customHeight="1" x14ac:dyDescent="0.3">
      <c r="A31" s="41">
        <v>5</v>
      </c>
      <c r="B31" s="17" t="s">
        <v>158</v>
      </c>
      <c r="C31" s="17" t="s">
        <v>159</v>
      </c>
      <c r="D31" s="17" t="s">
        <v>229</v>
      </c>
      <c r="E31" s="54" t="s">
        <v>160</v>
      </c>
    </row>
    <row r="32" spans="1:5" ht="63" customHeight="1" x14ac:dyDescent="0.3">
      <c r="A32" s="41">
        <v>6</v>
      </c>
      <c r="B32" s="17" t="s">
        <v>161</v>
      </c>
      <c r="C32" s="17" t="s">
        <v>162</v>
      </c>
      <c r="D32" s="17" t="s">
        <v>230</v>
      </c>
      <c r="E32" s="54" t="s">
        <v>163</v>
      </c>
    </row>
    <row r="33" spans="1:5" s="11" customFormat="1" ht="31.2" x14ac:dyDescent="0.3">
      <c r="A33" s="41">
        <v>7</v>
      </c>
      <c r="B33" s="43" t="s">
        <v>288</v>
      </c>
      <c r="C33" s="15" t="s">
        <v>219</v>
      </c>
      <c r="D33" s="15" t="s">
        <v>218</v>
      </c>
      <c r="E33" s="55" t="s">
        <v>192</v>
      </c>
    </row>
    <row r="34" spans="1:5" ht="62.4" x14ac:dyDescent="0.3">
      <c r="A34" s="41">
        <v>8</v>
      </c>
      <c r="B34" s="17" t="s">
        <v>289</v>
      </c>
      <c r="C34" s="17" t="s">
        <v>274</v>
      </c>
      <c r="D34" s="17" t="s">
        <v>169</v>
      </c>
      <c r="E34" s="54" t="s">
        <v>170</v>
      </c>
    </row>
    <row r="35" spans="1:5" ht="62.4" x14ac:dyDescent="0.3">
      <c r="A35" s="41">
        <v>9</v>
      </c>
      <c r="B35" s="17" t="s">
        <v>164</v>
      </c>
      <c r="C35" s="17" t="s">
        <v>165</v>
      </c>
      <c r="D35" s="17" t="s">
        <v>231</v>
      </c>
      <c r="E35" s="54" t="s">
        <v>166</v>
      </c>
    </row>
    <row r="36" spans="1:5" ht="62.4" x14ac:dyDescent="0.3">
      <c r="A36" s="41">
        <v>10</v>
      </c>
      <c r="B36" s="17" t="s">
        <v>234</v>
      </c>
      <c r="C36" s="17" t="s">
        <v>167</v>
      </c>
      <c r="D36" s="17" t="s">
        <v>232</v>
      </c>
      <c r="E36" s="54" t="s">
        <v>160</v>
      </c>
    </row>
    <row r="37" spans="1:5" ht="78" x14ac:dyDescent="0.3">
      <c r="A37" s="41">
        <v>11</v>
      </c>
      <c r="B37" s="17" t="s">
        <v>235</v>
      </c>
      <c r="C37" s="17" t="s">
        <v>168</v>
      </c>
      <c r="D37" s="17" t="s">
        <v>233</v>
      </c>
      <c r="E37" s="54" t="s">
        <v>163</v>
      </c>
    </row>
    <row r="38" spans="1:5" s="21" customFormat="1" x14ac:dyDescent="0.3">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Rideout, Margie</cp:lastModifiedBy>
  <cp:lastPrinted>2022-11-21T18:47:43Z</cp:lastPrinted>
  <dcterms:created xsi:type="dcterms:W3CDTF">2017-01-13T17:49:37Z</dcterms:created>
  <dcterms:modified xsi:type="dcterms:W3CDTF">2022-11-21T21:18:57Z</dcterms:modified>
</cp:coreProperties>
</file>