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410" windowHeight="10695" firstSheet="3" activeTab="5"/>
  </bookViews>
  <sheets>
    <sheet name="1992012-13" sheetId="1" state="hidden" r:id="rId1"/>
    <sheet name="5112012-13" sheetId="2" state="hidden" r:id="rId2"/>
    <sheet name="2402012-13" sheetId="3" state="hidden" r:id="rId3"/>
    <sheet name="General Fund" sheetId="4" r:id="rId4"/>
    <sheet name="Debt Service" sheetId="5" r:id="rId5"/>
    <sheet name="Child Nutrition" sheetId="6" r:id="rId6"/>
  </sheets>
  <definedNames>
    <definedName name="_2012_13_Budget.accdb" localSheetId="0">'1992012-13'!$M$1:$V$35</definedName>
    <definedName name="_2012_13_Budget.accdb" localSheetId="2">'2402012-13'!$M$1:$U$11</definedName>
    <definedName name="_2012_13_Budget.accdb" localSheetId="1">'5112012-13'!$M$1:$V$11</definedName>
  </definedNames>
  <calcPr fullCalcOnLoad="1"/>
</workbook>
</file>

<file path=xl/sharedStrings.xml><?xml version="1.0" encoding="utf-8"?>
<sst xmlns="http://schemas.openxmlformats.org/spreadsheetml/2006/main" count="482" uniqueCount="137">
  <si>
    <t>Revenues</t>
  </si>
  <si>
    <t>Audited</t>
  </si>
  <si>
    <t>Amended</t>
  </si>
  <si>
    <t>Budget</t>
  </si>
  <si>
    <t>2010-2011</t>
  </si>
  <si>
    <t>2011-2012</t>
  </si>
  <si>
    <t xml:space="preserve">Percent </t>
  </si>
  <si>
    <t>Increase</t>
  </si>
  <si>
    <t>(Decrease)</t>
  </si>
  <si>
    <t>Percent</t>
  </si>
  <si>
    <t>of Total</t>
  </si>
  <si>
    <t>TYPE</t>
  </si>
  <si>
    <t>Fund</t>
  </si>
  <si>
    <t>Func</t>
  </si>
  <si>
    <t>SumOfPYAUDITED</t>
  </si>
  <si>
    <t>SumOfbudget</t>
  </si>
  <si>
    <t>SumOfNyBudget</t>
  </si>
  <si>
    <t>Difference</t>
  </si>
  <si>
    <t>INC/DEC</t>
  </si>
  <si>
    <t>description</t>
  </si>
  <si>
    <t>SumOfExp</t>
  </si>
  <si>
    <t>R</t>
  </si>
  <si>
    <t>199</t>
  </si>
  <si>
    <t>5711</t>
  </si>
  <si>
    <t>Current Taxes</t>
  </si>
  <si>
    <t>5719</t>
  </si>
  <si>
    <t>Delinquent Taxes and Penalties/Interest</t>
  </si>
  <si>
    <t>5739</t>
  </si>
  <si>
    <t>Tuition and Fees</t>
  </si>
  <si>
    <t>5742</t>
  </si>
  <si>
    <t>Investment Earnings</t>
  </si>
  <si>
    <t>5743</t>
  </si>
  <si>
    <t>Facility Rental</t>
  </si>
  <si>
    <t>5749</t>
  </si>
  <si>
    <t>Other Revenue from Local Sources</t>
  </si>
  <si>
    <t>5752</t>
  </si>
  <si>
    <t>Athletic Activities</t>
  </si>
  <si>
    <t>5761</t>
  </si>
  <si>
    <t>Tax Collection CED</t>
  </si>
  <si>
    <t>5811</t>
  </si>
  <si>
    <t>Per Capita Apportionment</t>
  </si>
  <si>
    <t>5812</t>
  </si>
  <si>
    <t>Foundation School Fund</t>
  </si>
  <si>
    <t>5829</t>
  </si>
  <si>
    <t>5831</t>
  </si>
  <si>
    <t>TRS On-Behalf</t>
  </si>
  <si>
    <t>5929</t>
  </si>
  <si>
    <t>Federal Revenue Distributed by TEA</t>
  </si>
  <si>
    <t>5932</t>
  </si>
  <si>
    <t>Federal Revenue Distributed by Other Agencies</t>
  </si>
  <si>
    <t>B</t>
  </si>
  <si>
    <t>11</t>
  </si>
  <si>
    <t>Instruction</t>
  </si>
  <si>
    <t>12</t>
  </si>
  <si>
    <t>Media Services (Library)</t>
  </si>
  <si>
    <t>13</t>
  </si>
  <si>
    <t>Curriculum and Staff Development</t>
  </si>
  <si>
    <t>21</t>
  </si>
  <si>
    <t>Instructional Leadership</t>
  </si>
  <si>
    <t>23</t>
  </si>
  <si>
    <t>School Leadership</t>
  </si>
  <si>
    <t>31</t>
  </si>
  <si>
    <t>Guidance,Counseling and Evaluation</t>
  </si>
  <si>
    <t>32</t>
  </si>
  <si>
    <t>Social Work Services</t>
  </si>
  <si>
    <t>33</t>
  </si>
  <si>
    <t>Health Services</t>
  </si>
  <si>
    <t>34</t>
  </si>
  <si>
    <t>Student Transportation</t>
  </si>
  <si>
    <t>36</t>
  </si>
  <si>
    <t>Co/Extracurricular Activities</t>
  </si>
  <si>
    <t>41</t>
  </si>
  <si>
    <t>General Administration</t>
  </si>
  <si>
    <t>51</t>
  </si>
  <si>
    <t>Facility Maintenance and Operations</t>
  </si>
  <si>
    <t>52</t>
  </si>
  <si>
    <t>Security and Monitoring Services</t>
  </si>
  <si>
    <t>53</t>
  </si>
  <si>
    <t>Data Processing Services</t>
  </si>
  <si>
    <t>61</t>
  </si>
  <si>
    <t>Community Services</t>
  </si>
  <si>
    <t>81</t>
  </si>
  <si>
    <t>Facility Acquisition and Construction</t>
  </si>
  <si>
    <t>93</t>
  </si>
  <si>
    <t>Shared Services Arrangements</t>
  </si>
  <si>
    <t>95</t>
  </si>
  <si>
    <t>Juvenile Justice Alternative Education Programs</t>
  </si>
  <si>
    <t>97</t>
  </si>
  <si>
    <t>Tax Increment Fund (TIF)</t>
  </si>
  <si>
    <t>A</t>
  </si>
  <si>
    <t xml:space="preserve">  </t>
  </si>
  <si>
    <t>Other Resources</t>
  </si>
  <si>
    <t>Total Local Revenue</t>
  </si>
  <si>
    <t>Total State Revenue</t>
  </si>
  <si>
    <t>Total Federal Revenue</t>
  </si>
  <si>
    <t>Revenues Grand Total</t>
  </si>
  <si>
    <t>Expenditures</t>
  </si>
  <si>
    <t>Expenditures Grand Total</t>
  </si>
  <si>
    <t>Other Financial Resources (Uses)</t>
  </si>
  <si>
    <t>Other Uses</t>
  </si>
  <si>
    <t>Other Financial Resources (Uses) Grand Total</t>
  </si>
  <si>
    <t>240</t>
  </si>
  <si>
    <t>5751</t>
  </si>
  <si>
    <t>Cafeteria Sales</t>
  </si>
  <si>
    <t>TEA State Matching Funds</t>
  </si>
  <si>
    <t>5921</t>
  </si>
  <si>
    <t>Breakfast Sales</t>
  </si>
  <si>
    <t>5922</t>
  </si>
  <si>
    <t>Lunch Sales</t>
  </si>
  <si>
    <t>5923</t>
  </si>
  <si>
    <t>Value of Donated Commodities</t>
  </si>
  <si>
    <t>35</t>
  </si>
  <si>
    <t>Food Services</t>
  </si>
  <si>
    <t>511</t>
  </si>
  <si>
    <t>5817</t>
  </si>
  <si>
    <t>IFA</t>
  </si>
  <si>
    <t>State Revenue - TEA</t>
  </si>
  <si>
    <t>71</t>
  </si>
  <si>
    <t>Debt Service</t>
  </si>
  <si>
    <t>E</t>
  </si>
  <si>
    <t>Revenue Grand Total</t>
  </si>
  <si>
    <t>Excess (Deficit) of Revenue and Other Financial Resources Over (Under) Expenditures and Other Financial Uses</t>
  </si>
  <si>
    <t>2012-2013</t>
  </si>
  <si>
    <t>.</t>
  </si>
  <si>
    <t>Proposed</t>
  </si>
  <si>
    <t>Expr4</t>
  </si>
  <si>
    <t>5949</t>
  </si>
  <si>
    <t>Federal Revenues</t>
  </si>
  <si>
    <t>Excess (Deficit) of Revenue Over (Under) Expenditures</t>
  </si>
  <si>
    <t>2015-2016</t>
  </si>
  <si>
    <t>2014-2015</t>
  </si>
  <si>
    <t>99</t>
  </si>
  <si>
    <t>Intergovernmental Charges</t>
  </si>
  <si>
    <t>5828</t>
  </si>
  <si>
    <t>Pre-K Supplemental Funding</t>
  </si>
  <si>
    <t>2016-2017</t>
  </si>
  <si>
    <t>51.69%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</si>
</sst>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10" fontId="36" fillId="0" borderId="0" xfId="0" applyNumberFormat="1" applyFont="1" applyAlignment="1">
      <alignment/>
    </xf>
    <xf numFmtId="41" fontId="37" fillId="0" borderId="11" xfId="0" applyNumberFormat="1" applyFont="1" applyBorder="1" applyAlignment="1">
      <alignment/>
    </xf>
    <xf numFmtId="10" fontId="37" fillId="0" borderId="11" xfId="0" applyNumberFormat="1" applyFont="1" applyBorder="1" applyAlignment="1">
      <alignment/>
    </xf>
    <xf numFmtId="4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1" fontId="36" fillId="0" borderId="0" xfId="0" applyNumberFormat="1" applyFont="1" applyAlignment="1">
      <alignment/>
    </xf>
    <xf numFmtId="41" fontId="36" fillId="0" borderId="10" xfId="0" applyNumberFormat="1" applyFont="1" applyBorder="1" applyAlignment="1">
      <alignment/>
    </xf>
    <xf numFmtId="10" fontId="36" fillId="0" borderId="10" xfId="0" applyNumberFormat="1" applyFont="1" applyBorder="1" applyAlignment="1">
      <alignment/>
    </xf>
    <xf numFmtId="10" fontId="37" fillId="0" borderId="0" xfId="0" applyNumberFormat="1" applyFont="1" applyAlignment="1">
      <alignment/>
    </xf>
    <xf numFmtId="41" fontId="37" fillId="0" borderId="10" xfId="0" applyNumberFormat="1" applyFont="1" applyBorder="1" applyAlignment="1">
      <alignment/>
    </xf>
    <xf numFmtId="10" fontId="37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0" fontId="36" fillId="0" borderId="11" xfId="0" applyNumberFormat="1" applyFont="1" applyBorder="1" applyAlignment="1">
      <alignment/>
    </xf>
    <xf numFmtId="41" fontId="37" fillId="0" borderId="0" xfId="0" applyNumberFormat="1" applyFont="1" applyBorder="1" applyAlignment="1">
      <alignment/>
    </xf>
    <xf numFmtId="10" fontId="37" fillId="0" borderId="0" xfId="0" applyNumberFormat="1" applyFont="1" applyBorder="1" applyAlignment="1">
      <alignment/>
    </xf>
    <xf numFmtId="10" fontId="36" fillId="0" borderId="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11" xfId="0" applyFont="1" applyBorder="1" applyAlignment="1">
      <alignment/>
    </xf>
    <xf numFmtId="165" fontId="36" fillId="0" borderId="0" xfId="42" applyNumberFormat="1" applyFont="1" applyAlignment="1">
      <alignment/>
    </xf>
    <xf numFmtId="41" fontId="0" fillId="0" borderId="12" xfId="0" applyNumberFormat="1" applyFont="1" applyFill="1" applyBorder="1" applyAlignment="1">
      <alignment/>
    </xf>
    <xf numFmtId="0" fontId="37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zoomScalePageLayoutView="0" workbookViewId="0" topLeftCell="A13">
      <selection activeCell="A1" sqref="A1:K56"/>
    </sheetView>
  </sheetViews>
  <sheetFormatPr defaultColWidth="9.140625" defaultRowHeight="15"/>
  <cols>
    <col min="1" max="1" width="5.140625" style="0" customWidth="1"/>
    <col min="2" max="2" width="36.57421875" style="0" customWidth="1"/>
    <col min="3" max="3" width="12.421875" style="0" customWidth="1"/>
    <col min="4" max="4" width="1.1484375" style="0" customWidth="1"/>
    <col min="5" max="5" width="12.28125" style="0" customWidth="1"/>
    <col min="6" max="6" width="0.85546875" style="0" customWidth="1"/>
    <col min="7" max="7" width="12.28125" style="0" customWidth="1"/>
    <col min="8" max="8" width="0.5625" style="0" customWidth="1"/>
    <col min="10" max="10" width="0.9921875" style="0" customWidth="1"/>
    <col min="13" max="13" width="7.28125" style="0" customWidth="1"/>
    <col min="14" max="14" width="7.421875" style="0" customWidth="1"/>
    <col min="15" max="15" width="7.28125" style="0" customWidth="1"/>
    <col min="16" max="16" width="18.7109375" style="0" customWidth="1"/>
    <col min="17" max="17" width="15.00390625" style="0" customWidth="1"/>
    <col min="18" max="18" width="17.421875" style="0" customWidth="1"/>
    <col min="19" max="19" width="11.8515625" style="0" customWidth="1"/>
    <col min="20" max="20" width="12.7109375" style="0" customWidth="1"/>
    <col min="21" max="21" width="40.140625" style="0" customWidth="1"/>
    <col min="22" max="22" width="12.00390625" style="0" customWidth="1"/>
  </cols>
  <sheetData>
    <row r="1" spans="1:22" ht="15">
      <c r="A1" s="1"/>
      <c r="B1" s="1"/>
      <c r="C1" s="2"/>
      <c r="D1" s="1"/>
      <c r="E1" s="3" t="s">
        <v>2</v>
      </c>
      <c r="F1" s="1"/>
      <c r="G1" s="3" t="s">
        <v>124</v>
      </c>
      <c r="H1" s="1"/>
      <c r="I1" s="3" t="s">
        <v>6</v>
      </c>
      <c r="J1" s="1"/>
      <c r="K1" s="1"/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ht="15">
      <c r="A2" s="1"/>
      <c r="B2" s="1"/>
      <c r="C2" s="3" t="s">
        <v>1</v>
      </c>
      <c r="D2" s="1"/>
      <c r="E2" s="3" t="s">
        <v>3</v>
      </c>
      <c r="F2" s="1"/>
      <c r="G2" s="3" t="s">
        <v>3</v>
      </c>
      <c r="H2" s="1"/>
      <c r="I2" s="3" t="s">
        <v>7</v>
      </c>
      <c r="J2" s="1"/>
      <c r="K2" s="3" t="s">
        <v>9</v>
      </c>
      <c r="M2" t="s">
        <v>21</v>
      </c>
      <c r="N2" t="s">
        <v>22</v>
      </c>
      <c r="O2" t="s">
        <v>23</v>
      </c>
      <c r="P2">
        <v>109720654</v>
      </c>
      <c r="Q2">
        <v>108188086</v>
      </c>
      <c r="R2">
        <v>114760461</v>
      </c>
      <c r="S2">
        <v>6572375</v>
      </c>
      <c r="T2">
        <v>0.06074952652365067</v>
      </c>
      <c r="U2" t="s">
        <v>24</v>
      </c>
      <c r="V2">
        <v>114223745</v>
      </c>
    </row>
    <row r="3" spans="1:22" ht="15">
      <c r="A3" s="35" t="s">
        <v>0</v>
      </c>
      <c r="B3" s="35"/>
      <c r="C3" s="4" t="s">
        <v>4</v>
      </c>
      <c r="D3" s="5"/>
      <c r="E3" s="4" t="s">
        <v>5</v>
      </c>
      <c r="F3" s="5"/>
      <c r="G3" s="4" t="s">
        <v>122</v>
      </c>
      <c r="H3" s="5"/>
      <c r="I3" s="4" t="s">
        <v>8</v>
      </c>
      <c r="J3" s="5"/>
      <c r="K3" s="4" t="s">
        <v>10</v>
      </c>
      <c r="M3" t="s">
        <v>21</v>
      </c>
      <c r="N3" t="s">
        <v>22</v>
      </c>
      <c r="O3" t="s">
        <v>25</v>
      </c>
      <c r="P3">
        <v>1543463</v>
      </c>
      <c r="Q3">
        <v>1424800</v>
      </c>
      <c r="R3">
        <v>1424800</v>
      </c>
      <c r="S3">
        <v>0</v>
      </c>
      <c r="T3">
        <v>0</v>
      </c>
      <c r="U3" t="s">
        <v>26</v>
      </c>
      <c r="V3">
        <v>2139129</v>
      </c>
    </row>
    <row r="4" spans="1:22" ht="15">
      <c r="A4" s="18"/>
      <c r="B4" s="18"/>
      <c r="C4" s="19"/>
      <c r="D4" s="20"/>
      <c r="E4" s="19"/>
      <c r="F4" s="20"/>
      <c r="G4" s="19"/>
      <c r="H4" s="20"/>
      <c r="I4" s="19"/>
      <c r="J4" s="20"/>
      <c r="K4" s="19"/>
      <c r="M4" t="s">
        <v>21</v>
      </c>
      <c r="N4" t="s">
        <v>22</v>
      </c>
      <c r="O4" t="s">
        <v>27</v>
      </c>
      <c r="P4">
        <v>353426</v>
      </c>
      <c r="Q4">
        <v>270220</v>
      </c>
      <c r="R4">
        <v>89500</v>
      </c>
      <c r="S4">
        <v>-180720</v>
      </c>
      <c r="T4">
        <v>-0.6687883946414033</v>
      </c>
      <c r="U4" t="s">
        <v>28</v>
      </c>
      <c r="V4">
        <v>198842</v>
      </c>
    </row>
    <row r="5" spans="1:22" ht="15">
      <c r="A5" s="1" t="str">
        <f aca="true" t="shared" si="0" ref="A5:A12">O2</f>
        <v>5711</v>
      </c>
      <c r="B5" s="1" t="str">
        <f aca="true" t="shared" si="1" ref="B5:B12">U2</f>
        <v>Current Taxes</v>
      </c>
      <c r="C5" s="11">
        <f aca="true" t="shared" si="2" ref="C5:C12">P2</f>
        <v>109720654</v>
      </c>
      <c r="D5" s="11"/>
      <c r="E5" s="11">
        <f aca="true" t="shared" si="3" ref="E5:E12">Q2</f>
        <v>108188086</v>
      </c>
      <c r="F5" s="11"/>
      <c r="G5" s="11">
        <f aca="true" t="shared" si="4" ref="G5:G12">R2</f>
        <v>114760461</v>
      </c>
      <c r="H5" s="1"/>
      <c r="I5" s="6">
        <f>(G5-E5)/E5</f>
        <v>0.06074952652365067</v>
      </c>
      <c r="J5" s="1"/>
      <c r="K5" s="6">
        <f>G5/$G$27</f>
        <v>0.5663177840395877</v>
      </c>
      <c r="M5" t="s">
        <v>21</v>
      </c>
      <c r="N5" t="s">
        <v>22</v>
      </c>
      <c r="O5" t="s">
        <v>29</v>
      </c>
      <c r="P5">
        <v>173935</v>
      </c>
      <c r="Q5">
        <v>200000</v>
      </c>
      <c r="R5">
        <v>300000</v>
      </c>
      <c r="S5">
        <v>100000</v>
      </c>
      <c r="T5">
        <v>0.5</v>
      </c>
      <c r="U5" t="s">
        <v>30</v>
      </c>
      <c r="V5">
        <v>254987</v>
      </c>
    </row>
    <row r="6" spans="1:22" ht="15">
      <c r="A6" s="1" t="str">
        <f t="shared" si="0"/>
        <v>5719</v>
      </c>
      <c r="B6" s="1" t="str">
        <f t="shared" si="1"/>
        <v>Delinquent Taxes and Penalties/Interest</v>
      </c>
      <c r="C6" s="11">
        <f t="shared" si="2"/>
        <v>1543463</v>
      </c>
      <c r="D6" s="11"/>
      <c r="E6" s="11">
        <f t="shared" si="3"/>
        <v>1424800</v>
      </c>
      <c r="F6" s="11"/>
      <c r="G6" s="11">
        <f t="shared" si="4"/>
        <v>1424800</v>
      </c>
      <c r="H6" s="1"/>
      <c r="I6" s="6">
        <f>(G6-E6)/E6</f>
        <v>0</v>
      </c>
      <c r="J6" s="1"/>
      <c r="K6" s="6">
        <f aca="true" t="shared" si="5" ref="K6:K14">G6/$G$27</f>
        <v>0.007031076484605656</v>
      </c>
      <c r="M6" t="s">
        <v>21</v>
      </c>
      <c r="N6" t="s">
        <v>22</v>
      </c>
      <c r="O6" t="s">
        <v>31</v>
      </c>
      <c r="P6">
        <v>578824</v>
      </c>
      <c r="Q6">
        <v>587914</v>
      </c>
      <c r="R6">
        <v>538455</v>
      </c>
      <c r="S6">
        <v>-49459</v>
      </c>
      <c r="T6">
        <v>-0.08412624975761761</v>
      </c>
      <c r="U6" t="s">
        <v>32</v>
      </c>
      <c r="V6">
        <v>588805</v>
      </c>
    </row>
    <row r="7" spans="1:22" ht="15">
      <c r="A7" s="1" t="str">
        <f t="shared" si="0"/>
        <v>5739</v>
      </c>
      <c r="B7" s="1" t="str">
        <f t="shared" si="1"/>
        <v>Tuition and Fees</v>
      </c>
      <c r="C7" s="11">
        <f t="shared" si="2"/>
        <v>353426</v>
      </c>
      <c r="D7" s="11"/>
      <c r="E7" s="11">
        <f t="shared" si="3"/>
        <v>270220</v>
      </c>
      <c r="F7" s="11"/>
      <c r="G7" s="11">
        <f t="shared" si="4"/>
        <v>89500</v>
      </c>
      <c r="H7" s="1"/>
      <c r="I7" s="6">
        <f>(G7-E7)/E7</f>
        <v>-0.6687883946414033</v>
      </c>
      <c r="J7" s="1"/>
      <c r="K7" s="6">
        <f t="shared" si="5"/>
        <v>0.00044166293190076234</v>
      </c>
      <c r="M7" t="s">
        <v>21</v>
      </c>
      <c r="N7" t="s">
        <v>22</v>
      </c>
      <c r="O7" t="s">
        <v>33</v>
      </c>
      <c r="P7">
        <v>2422648</v>
      </c>
      <c r="Q7">
        <v>6065317</v>
      </c>
      <c r="R7">
        <v>3525940</v>
      </c>
      <c r="S7">
        <v>-2539377</v>
      </c>
      <c r="T7">
        <v>-0.4186717693403329</v>
      </c>
      <c r="U7" t="s">
        <v>34</v>
      </c>
      <c r="V7">
        <v>4725448</v>
      </c>
    </row>
    <row r="8" spans="1:22" ht="15">
      <c r="A8" s="1" t="str">
        <f t="shared" si="0"/>
        <v>5742</v>
      </c>
      <c r="B8" s="1" t="str">
        <f t="shared" si="1"/>
        <v>Investment Earnings</v>
      </c>
      <c r="C8" s="11">
        <f t="shared" si="2"/>
        <v>173935</v>
      </c>
      <c r="D8" s="11"/>
      <c r="E8" s="11">
        <f t="shared" si="3"/>
        <v>200000</v>
      </c>
      <c r="F8" s="11"/>
      <c r="G8" s="11">
        <f t="shared" si="4"/>
        <v>300000</v>
      </c>
      <c r="H8" s="1"/>
      <c r="I8" s="6">
        <f>(G8-E8)/E8</f>
        <v>0.5</v>
      </c>
      <c r="J8" s="1"/>
      <c r="K8" s="6">
        <f t="shared" si="5"/>
        <v>0.0014804344086059074</v>
      </c>
      <c r="M8" t="s">
        <v>21</v>
      </c>
      <c r="N8" t="s">
        <v>22</v>
      </c>
      <c r="O8" t="s">
        <v>35</v>
      </c>
      <c r="P8">
        <v>549121</v>
      </c>
      <c r="Q8">
        <v>427840</v>
      </c>
      <c r="R8">
        <v>422500</v>
      </c>
      <c r="S8">
        <v>-5340</v>
      </c>
      <c r="T8">
        <v>-0.012481301421091997</v>
      </c>
      <c r="U8" t="s">
        <v>36</v>
      </c>
      <c r="V8">
        <v>528422</v>
      </c>
    </row>
    <row r="9" spans="1:22" ht="15">
      <c r="A9" s="1" t="str">
        <f t="shared" si="0"/>
        <v>5743</v>
      </c>
      <c r="B9" s="1" t="str">
        <f t="shared" si="1"/>
        <v>Facility Rental</v>
      </c>
      <c r="C9" s="11">
        <f t="shared" si="2"/>
        <v>578824</v>
      </c>
      <c r="D9" s="11"/>
      <c r="E9" s="11">
        <f t="shared" si="3"/>
        <v>587914</v>
      </c>
      <c r="F9" s="11"/>
      <c r="G9" s="11">
        <f t="shared" si="4"/>
        <v>538455</v>
      </c>
      <c r="H9" s="1"/>
      <c r="I9" s="6">
        <f>(G9-E9)/E9</f>
        <v>-0.08412624975761761</v>
      </c>
      <c r="J9" s="1"/>
      <c r="K9" s="6">
        <f t="shared" si="5"/>
        <v>0.0026571576982863127</v>
      </c>
      <c r="M9" t="s">
        <v>21</v>
      </c>
      <c r="N9" t="s">
        <v>22</v>
      </c>
      <c r="O9" t="s">
        <v>37</v>
      </c>
      <c r="P9">
        <v>37</v>
      </c>
      <c r="Q9">
        <v>0</v>
      </c>
      <c r="R9">
        <v>0</v>
      </c>
      <c r="S9">
        <v>0</v>
      </c>
      <c r="T9">
        <v>0</v>
      </c>
      <c r="U9" t="s">
        <v>38</v>
      </c>
      <c r="V9">
        <v>0</v>
      </c>
    </row>
    <row r="10" spans="1:22" ht="15">
      <c r="A10" s="1" t="str">
        <f t="shared" si="0"/>
        <v>5749</v>
      </c>
      <c r="B10" s="1" t="str">
        <f t="shared" si="1"/>
        <v>Other Revenue from Local Sources</v>
      </c>
      <c r="C10" s="11">
        <f t="shared" si="2"/>
        <v>2422648</v>
      </c>
      <c r="D10" s="11"/>
      <c r="E10" s="11">
        <f t="shared" si="3"/>
        <v>6065317</v>
      </c>
      <c r="F10" s="11"/>
      <c r="G10" s="11">
        <f t="shared" si="4"/>
        <v>3525940</v>
      </c>
      <c r="H10" s="1"/>
      <c r="I10" s="6">
        <f>(G10-E10)/E10</f>
        <v>-0.4186717693403329</v>
      </c>
      <c r="J10" s="1"/>
      <c r="K10" s="6">
        <f t="shared" si="5"/>
        <v>0.01739974299559971</v>
      </c>
      <c r="M10" t="s">
        <v>21</v>
      </c>
      <c r="N10" t="s">
        <v>22</v>
      </c>
      <c r="O10" t="s">
        <v>39</v>
      </c>
      <c r="P10">
        <v>9895736</v>
      </c>
      <c r="Q10">
        <v>7153670</v>
      </c>
      <c r="R10">
        <v>13170081</v>
      </c>
      <c r="S10">
        <v>6016411</v>
      </c>
      <c r="T10">
        <v>0.8410243972674166</v>
      </c>
      <c r="U10" t="s">
        <v>40</v>
      </c>
      <c r="V10">
        <v>7833120</v>
      </c>
    </row>
    <row r="11" spans="1:22" ht="15">
      <c r="A11" s="1" t="str">
        <f t="shared" si="0"/>
        <v>5752</v>
      </c>
      <c r="B11" s="1" t="str">
        <f t="shared" si="1"/>
        <v>Athletic Activities</v>
      </c>
      <c r="C11" s="11">
        <f t="shared" si="2"/>
        <v>549121</v>
      </c>
      <c r="D11" s="11"/>
      <c r="E11" s="11">
        <f t="shared" si="3"/>
        <v>427840</v>
      </c>
      <c r="F11" s="11"/>
      <c r="G11" s="11">
        <f t="shared" si="4"/>
        <v>422500</v>
      </c>
      <c r="H11" s="1"/>
      <c r="I11" s="6">
        <f>(G11-E11)/E11</f>
        <v>-0.012481301421091997</v>
      </c>
      <c r="J11" s="1"/>
      <c r="K11" s="6">
        <f t="shared" si="5"/>
        <v>0.0020849451254533195</v>
      </c>
      <c r="M11" t="s">
        <v>21</v>
      </c>
      <c r="N11" t="s">
        <v>22</v>
      </c>
      <c r="O11" t="s">
        <v>41</v>
      </c>
      <c r="P11">
        <v>82976939</v>
      </c>
      <c r="Q11">
        <v>79339224</v>
      </c>
      <c r="R11">
        <v>67986486</v>
      </c>
      <c r="S11">
        <v>-11352738</v>
      </c>
      <c r="T11">
        <v>-0.14309111467992175</v>
      </c>
      <c r="U11" t="s">
        <v>42</v>
      </c>
      <c r="V11">
        <v>77228164</v>
      </c>
    </row>
    <row r="12" spans="1:22" ht="15">
      <c r="A12" s="1" t="str">
        <f t="shared" si="0"/>
        <v>5761</v>
      </c>
      <c r="B12" s="1" t="str">
        <f t="shared" si="1"/>
        <v>Tax Collection CED</v>
      </c>
      <c r="C12" s="11">
        <f t="shared" si="2"/>
        <v>37</v>
      </c>
      <c r="D12" s="11"/>
      <c r="E12" s="11">
        <f t="shared" si="3"/>
        <v>0</v>
      </c>
      <c r="F12" s="11"/>
      <c r="G12" s="11">
        <f t="shared" si="4"/>
        <v>0</v>
      </c>
      <c r="H12" s="1"/>
      <c r="I12" s="6">
        <v>0</v>
      </c>
      <c r="J12" s="1"/>
      <c r="K12" s="6">
        <f t="shared" si="5"/>
        <v>0</v>
      </c>
      <c r="M12" t="s">
        <v>21</v>
      </c>
      <c r="N12" t="s">
        <v>22</v>
      </c>
      <c r="O12" t="s">
        <v>43</v>
      </c>
      <c r="P12">
        <v>32782</v>
      </c>
      <c r="Q12">
        <v>32782</v>
      </c>
      <c r="R12">
        <v>0</v>
      </c>
      <c r="S12">
        <v>-32782</v>
      </c>
      <c r="T12">
        <v>-1</v>
      </c>
      <c r="U12" t="s">
        <v>104</v>
      </c>
      <c r="V12">
        <v>0</v>
      </c>
    </row>
    <row r="13" spans="1:22" ht="15">
      <c r="A13" s="1"/>
      <c r="B13" s="1"/>
      <c r="C13" s="11"/>
      <c r="D13" s="11"/>
      <c r="E13" s="11"/>
      <c r="F13" s="11"/>
      <c r="G13" s="11"/>
      <c r="H13" s="1"/>
      <c r="I13" s="6"/>
      <c r="J13" s="1"/>
      <c r="K13" s="6"/>
      <c r="M13" t="s">
        <v>21</v>
      </c>
      <c r="N13" t="s">
        <v>22</v>
      </c>
      <c r="O13" t="s">
        <v>44</v>
      </c>
      <c r="P13">
        <v>8836471</v>
      </c>
      <c r="Q13">
        <v>6138009</v>
      </c>
      <c r="R13">
        <v>0</v>
      </c>
      <c r="S13">
        <v>-6138009</v>
      </c>
      <c r="T13">
        <v>-1</v>
      </c>
      <c r="U13" t="s">
        <v>45</v>
      </c>
      <c r="V13">
        <v>6138009</v>
      </c>
    </row>
    <row r="14" spans="1:22" ht="15">
      <c r="A14" s="33" t="s">
        <v>92</v>
      </c>
      <c r="B14" s="33"/>
      <c r="C14" s="7">
        <f>SUM(C5:C13)</f>
        <v>115342108</v>
      </c>
      <c r="D14" s="11"/>
      <c r="E14" s="7">
        <f>SUM(E5:E13)</f>
        <v>117164177</v>
      </c>
      <c r="F14" s="11"/>
      <c r="G14" s="7">
        <f>SUM(G5:G13)</f>
        <v>121061656</v>
      </c>
      <c r="H14" s="1"/>
      <c r="I14" s="8">
        <f>(G14-E14)/E14</f>
        <v>0.0332651079860357</v>
      </c>
      <c r="J14" s="1"/>
      <c r="K14" s="8">
        <f t="shared" si="5"/>
        <v>0.5974128036840393</v>
      </c>
      <c r="M14" t="s">
        <v>21</v>
      </c>
      <c r="N14" t="s">
        <v>22</v>
      </c>
      <c r="O14" t="s">
        <v>46</v>
      </c>
      <c r="P14">
        <v>223961</v>
      </c>
      <c r="Q14">
        <v>200000</v>
      </c>
      <c r="R14">
        <v>175000</v>
      </c>
      <c r="S14">
        <v>-25000</v>
      </c>
      <c r="T14">
        <v>-0.125</v>
      </c>
      <c r="U14" t="s">
        <v>47</v>
      </c>
      <c r="V14">
        <v>0</v>
      </c>
    </row>
    <row r="15" spans="1:22" ht="15">
      <c r="A15" s="1"/>
      <c r="B15" s="1"/>
      <c r="C15" s="11"/>
      <c r="D15" s="11"/>
      <c r="E15" s="11"/>
      <c r="F15" s="11"/>
      <c r="G15" s="11"/>
      <c r="H15" s="1"/>
      <c r="I15" s="1"/>
      <c r="J15" s="1"/>
      <c r="K15" s="6"/>
      <c r="M15" t="s">
        <v>21</v>
      </c>
      <c r="N15" t="s">
        <v>22</v>
      </c>
      <c r="O15" t="s">
        <v>48</v>
      </c>
      <c r="P15">
        <v>0</v>
      </c>
      <c r="Q15">
        <v>100000</v>
      </c>
      <c r="R15">
        <v>250000</v>
      </c>
      <c r="S15">
        <v>150000</v>
      </c>
      <c r="T15">
        <v>1.5</v>
      </c>
      <c r="U15" t="s">
        <v>49</v>
      </c>
      <c r="V15">
        <v>155905</v>
      </c>
    </row>
    <row r="16" spans="1:22" ht="15">
      <c r="A16" s="1"/>
      <c r="B16" s="1"/>
      <c r="C16" s="11"/>
      <c r="D16" s="11"/>
      <c r="E16" s="11"/>
      <c r="F16" s="11"/>
      <c r="G16" s="11"/>
      <c r="H16" s="1"/>
      <c r="I16" s="1"/>
      <c r="J16" s="1"/>
      <c r="K16" s="6"/>
      <c r="M16" t="s">
        <v>50</v>
      </c>
      <c r="N16" t="s">
        <v>22</v>
      </c>
      <c r="O16" t="s">
        <v>51</v>
      </c>
      <c r="P16">
        <v>124961395</v>
      </c>
      <c r="Q16">
        <v>134115972</v>
      </c>
      <c r="R16">
        <v>134088630</v>
      </c>
      <c r="S16">
        <v>-27342</v>
      </c>
      <c r="T16">
        <v>-0.00020386833568189776</v>
      </c>
      <c r="U16" t="s">
        <v>52</v>
      </c>
      <c r="V16">
        <v>124053357</v>
      </c>
    </row>
    <row r="17" spans="1:22" ht="15">
      <c r="A17" s="1" t="str">
        <f>O10</f>
        <v>5811</v>
      </c>
      <c r="B17" s="1" t="str">
        <f>U10</f>
        <v>Per Capita Apportionment</v>
      </c>
      <c r="C17" s="11">
        <f>P10</f>
        <v>9895736</v>
      </c>
      <c r="D17" s="11"/>
      <c r="E17" s="11">
        <f>Q10</f>
        <v>7153670</v>
      </c>
      <c r="F17" s="11"/>
      <c r="G17" s="11">
        <f>R10</f>
        <v>13170081</v>
      </c>
      <c r="H17" s="1"/>
      <c r="I17" s="6">
        <f aca="true" t="shared" si="6" ref="I17:I25">(G17-E17)/E17</f>
        <v>0.8410243972674166</v>
      </c>
      <c r="J17" s="1"/>
      <c r="K17" s="6">
        <f aca="true" t="shared" si="7" ref="K17:K24">G17/$G$27</f>
        <v>0.06499147025508965</v>
      </c>
      <c r="M17" t="s">
        <v>50</v>
      </c>
      <c r="N17" t="s">
        <v>22</v>
      </c>
      <c r="O17" t="s">
        <v>53</v>
      </c>
      <c r="P17">
        <v>3103390</v>
      </c>
      <c r="Q17">
        <v>2759041</v>
      </c>
      <c r="R17">
        <v>2962237</v>
      </c>
      <c r="S17">
        <v>203196</v>
      </c>
      <c r="T17">
        <v>0.07364732890884912</v>
      </c>
      <c r="U17" t="s">
        <v>54</v>
      </c>
      <c r="V17">
        <v>2040419</v>
      </c>
    </row>
    <row r="18" spans="1:22" ht="15">
      <c r="A18" s="1" t="str">
        <f>O11</f>
        <v>5812</v>
      </c>
      <c r="B18" s="1" t="str">
        <f>U11</f>
        <v>Foundation School Fund</v>
      </c>
      <c r="C18" s="11">
        <f>P11</f>
        <v>82976939</v>
      </c>
      <c r="D18" s="11"/>
      <c r="E18" s="11">
        <f>Q11</f>
        <v>79339224</v>
      </c>
      <c r="F18" s="11"/>
      <c r="G18" s="11">
        <f>R11</f>
        <v>67986486</v>
      </c>
      <c r="H18" s="1"/>
      <c r="I18" s="6">
        <f t="shared" si="6"/>
        <v>-0.14309111467992175</v>
      </c>
      <c r="J18" s="1"/>
      <c r="K18" s="6">
        <f t="shared" si="7"/>
        <v>0.3354984439820127</v>
      </c>
      <c r="M18" t="s">
        <v>50</v>
      </c>
      <c r="N18" t="s">
        <v>22</v>
      </c>
      <c r="O18" t="s">
        <v>55</v>
      </c>
      <c r="P18">
        <v>2239102</v>
      </c>
      <c r="Q18">
        <v>2506572</v>
      </c>
      <c r="R18">
        <v>2693762</v>
      </c>
      <c r="S18">
        <v>187190</v>
      </c>
      <c r="T18">
        <v>0.07467968205182217</v>
      </c>
      <c r="U18" t="s">
        <v>56</v>
      </c>
      <c r="V18">
        <v>1745406</v>
      </c>
    </row>
    <row r="19" spans="1:22" ht="15">
      <c r="A19" s="1" t="str">
        <f>O12</f>
        <v>5829</v>
      </c>
      <c r="B19" s="1" t="str">
        <f>U12</f>
        <v>TEA State Matching Funds</v>
      </c>
      <c r="C19" s="11">
        <f>P12</f>
        <v>32782</v>
      </c>
      <c r="D19" s="11"/>
      <c r="E19" s="11">
        <f>Q12</f>
        <v>32782</v>
      </c>
      <c r="F19" s="11"/>
      <c r="G19" s="11">
        <f>R12</f>
        <v>0</v>
      </c>
      <c r="H19" s="1"/>
      <c r="I19" s="6">
        <f t="shared" si="6"/>
        <v>-1</v>
      </c>
      <c r="J19" s="1"/>
      <c r="K19" s="6">
        <f t="shared" si="7"/>
        <v>0</v>
      </c>
      <c r="M19" t="s">
        <v>50</v>
      </c>
      <c r="N19" t="s">
        <v>22</v>
      </c>
      <c r="O19" t="s">
        <v>57</v>
      </c>
      <c r="P19">
        <v>2090475</v>
      </c>
      <c r="Q19">
        <v>2114550</v>
      </c>
      <c r="R19">
        <v>2233460</v>
      </c>
      <c r="S19">
        <v>118910</v>
      </c>
      <c r="T19">
        <v>0.05623418694284836</v>
      </c>
      <c r="U19" t="s">
        <v>58</v>
      </c>
      <c r="V19">
        <v>1745626</v>
      </c>
    </row>
    <row r="20" spans="1:22" ht="15">
      <c r="A20" s="1" t="str">
        <f>O13</f>
        <v>5831</v>
      </c>
      <c r="B20" s="1" t="str">
        <f>U13</f>
        <v>TRS On-Behalf</v>
      </c>
      <c r="C20" s="11">
        <f>P13</f>
        <v>8836471</v>
      </c>
      <c r="D20" s="11"/>
      <c r="E20" s="11">
        <f>Q13</f>
        <v>6138009</v>
      </c>
      <c r="F20" s="11"/>
      <c r="G20" s="11">
        <f>R13</f>
        <v>0</v>
      </c>
      <c r="H20" s="1"/>
      <c r="I20" s="6">
        <v>0</v>
      </c>
      <c r="J20" s="1"/>
      <c r="K20" s="6">
        <f t="shared" si="7"/>
        <v>0</v>
      </c>
      <c r="M20" t="s">
        <v>50</v>
      </c>
      <c r="N20" t="s">
        <v>22</v>
      </c>
      <c r="O20" t="s">
        <v>59</v>
      </c>
      <c r="P20">
        <v>13103572</v>
      </c>
      <c r="Q20">
        <v>12895396</v>
      </c>
      <c r="R20">
        <v>12806048</v>
      </c>
      <c r="S20">
        <v>-89348</v>
      </c>
      <c r="T20">
        <v>-0.006928674388905932</v>
      </c>
      <c r="U20" t="s">
        <v>60</v>
      </c>
      <c r="V20">
        <v>12448524</v>
      </c>
    </row>
    <row r="21" spans="1:22" ht="15">
      <c r="A21" s="33" t="s">
        <v>93</v>
      </c>
      <c r="B21" s="33"/>
      <c r="C21" s="7">
        <f>SUM(C17:C20)</f>
        <v>101741928</v>
      </c>
      <c r="D21" s="11"/>
      <c r="E21" s="7">
        <f>SUM(E17:E20)</f>
        <v>92663685</v>
      </c>
      <c r="F21" s="11"/>
      <c r="G21" s="7">
        <f>SUM(G17:G20)</f>
        <v>81156567</v>
      </c>
      <c r="H21" s="1"/>
      <c r="I21" s="8">
        <f t="shared" si="6"/>
        <v>-0.12418152807111006</v>
      </c>
      <c r="J21" s="1"/>
      <c r="K21" s="8">
        <f t="shared" si="7"/>
        <v>0.40048991423710234</v>
      </c>
      <c r="M21" t="s">
        <v>50</v>
      </c>
      <c r="N21" t="s">
        <v>22</v>
      </c>
      <c r="O21" t="s">
        <v>61</v>
      </c>
      <c r="P21">
        <v>8014923</v>
      </c>
      <c r="Q21">
        <v>7734079</v>
      </c>
      <c r="R21">
        <v>8444492</v>
      </c>
      <c r="S21">
        <v>710413</v>
      </c>
      <c r="T21">
        <v>0.09185489312948575</v>
      </c>
      <c r="U21" t="s">
        <v>62</v>
      </c>
      <c r="V21">
        <v>7356617</v>
      </c>
    </row>
    <row r="22" spans="1:22" ht="15">
      <c r="A22" s="1"/>
      <c r="B22" s="1"/>
      <c r="C22" s="11"/>
      <c r="D22" s="11"/>
      <c r="E22" s="11"/>
      <c r="F22" s="11"/>
      <c r="G22" s="11"/>
      <c r="H22" s="1"/>
      <c r="I22" s="1"/>
      <c r="J22" s="1"/>
      <c r="K22" s="6"/>
      <c r="M22" t="s">
        <v>50</v>
      </c>
      <c r="N22" t="s">
        <v>22</v>
      </c>
      <c r="O22" t="s">
        <v>63</v>
      </c>
      <c r="P22">
        <v>278615</v>
      </c>
      <c r="Q22">
        <v>204133</v>
      </c>
      <c r="R22">
        <v>198229</v>
      </c>
      <c r="S22">
        <v>-5904</v>
      </c>
      <c r="T22">
        <v>-0.028922320251992574</v>
      </c>
      <c r="U22" t="s">
        <v>64</v>
      </c>
      <c r="V22">
        <v>155405</v>
      </c>
    </row>
    <row r="23" spans="1:22" ht="15">
      <c r="A23" s="1" t="str">
        <f>O14</f>
        <v>5929</v>
      </c>
      <c r="B23" s="1" t="str">
        <f>U14</f>
        <v>Federal Revenue Distributed by TEA</v>
      </c>
      <c r="C23" s="11">
        <f>P14</f>
        <v>223961</v>
      </c>
      <c r="D23" s="11"/>
      <c r="E23" s="11">
        <f>Q14</f>
        <v>200000</v>
      </c>
      <c r="F23" s="11"/>
      <c r="G23" s="11">
        <f>R14</f>
        <v>175000</v>
      </c>
      <c r="H23" s="1"/>
      <c r="I23" s="6">
        <f t="shared" si="6"/>
        <v>-0.125</v>
      </c>
      <c r="J23" s="1"/>
      <c r="K23" s="6">
        <f t="shared" si="7"/>
        <v>0.0008635867383534459</v>
      </c>
      <c r="M23" t="s">
        <v>50</v>
      </c>
      <c r="N23" t="s">
        <v>22</v>
      </c>
      <c r="O23" t="s">
        <v>65</v>
      </c>
      <c r="P23">
        <v>2257066</v>
      </c>
      <c r="Q23">
        <v>2562465</v>
      </c>
      <c r="R23">
        <v>2737553</v>
      </c>
      <c r="S23">
        <v>175088</v>
      </c>
      <c r="T23">
        <v>0.06832795765015327</v>
      </c>
      <c r="U23" t="s">
        <v>66</v>
      </c>
      <c r="V23">
        <v>2276279</v>
      </c>
    </row>
    <row r="24" spans="1:22" ht="15">
      <c r="A24" s="1" t="str">
        <f>O15</f>
        <v>5932</v>
      </c>
      <c r="B24" s="1" t="str">
        <f>U15</f>
        <v>Federal Revenue Distributed by Other Agencies</v>
      </c>
      <c r="C24" s="11">
        <f>P15</f>
        <v>0</v>
      </c>
      <c r="D24" s="11"/>
      <c r="E24" s="11">
        <f>Q15</f>
        <v>100000</v>
      </c>
      <c r="F24" s="11"/>
      <c r="G24" s="11">
        <f>R15</f>
        <v>250000</v>
      </c>
      <c r="H24" s="1"/>
      <c r="I24" s="6">
        <f t="shared" si="6"/>
        <v>1.5</v>
      </c>
      <c r="J24" s="1"/>
      <c r="K24" s="6">
        <f t="shared" si="7"/>
        <v>0.0012336953405049228</v>
      </c>
      <c r="M24" t="s">
        <v>50</v>
      </c>
      <c r="N24" t="s">
        <v>22</v>
      </c>
      <c r="O24" t="s">
        <v>67</v>
      </c>
      <c r="P24">
        <v>6722015</v>
      </c>
      <c r="Q24">
        <v>5495075</v>
      </c>
      <c r="R24">
        <v>5483354</v>
      </c>
      <c r="S24">
        <v>-11721</v>
      </c>
      <c r="T24">
        <v>-0.0021330009144552168</v>
      </c>
      <c r="U24" t="s">
        <v>68</v>
      </c>
      <c r="V24">
        <v>5299049</v>
      </c>
    </row>
    <row r="25" spans="1:22" ht="15">
      <c r="A25" s="33" t="s">
        <v>94</v>
      </c>
      <c r="B25" s="33"/>
      <c r="C25" s="7">
        <f>SUM(C23:C24)</f>
        <v>223961</v>
      </c>
      <c r="D25" s="1"/>
      <c r="E25" s="7">
        <f>SUM(E23:E24)</f>
        <v>300000</v>
      </c>
      <c r="F25" s="1"/>
      <c r="G25" s="7">
        <f>SUM(G23:G24)</f>
        <v>425000</v>
      </c>
      <c r="H25" s="1"/>
      <c r="I25" s="8">
        <f t="shared" si="6"/>
        <v>0.4166666666666667</v>
      </c>
      <c r="J25" s="1"/>
      <c r="K25" s="8">
        <f>G25/$G$27</f>
        <v>0.002097282078858369</v>
      </c>
      <c r="M25" t="s">
        <v>50</v>
      </c>
      <c r="N25" t="s">
        <v>22</v>
      </c>
      <c r="O25" t="s">
        <v>69</v>
      </c>
      <c r="P25">
        <v>6689486</v>
      </c>
      <c r="Q25">
        <v>6190991</v>
      </c>
      <c r="R25">
        <v>6469974</v>
      </c>
      <c r="S25">
        <v>278983</v>
      </c>
      <c r="T25">
        <v>0.045062737128837696</v>
      </c>
      <c r="U25" t="s">
        <v>70</v>
      </c>
      <c r="V25">
        <v>5931029</v>
      </c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M26" t="s">
        <v>50</v>
      </c>
      <c r="N26" t="s">
        <v>22</v>
      </c>
      <c r="O26" t="s">
        <v>71</v>
      </c>
      <c r="P26">
        <v>5382277</v>
      </c>
      <c r="Q26">
        <v>5364804</v>
      </c>
      <c r="R26">
        <v>5487607</v>
      </c>
      <c r="S26">
        <v>122803</v>
      </c>
      <c r="T26">
        <v>0.02289049143267862</v>
      </c>
      <c r="U26" t="s">
        <v>72</v>
      </c>
      <c r="V26">
        <v>5011790</v>
      </c>
    </row>
    <row r="27" spans="1:22" ht="15">
      <c r="A27" s="33" t="s">
        <v>95</v>
      </c>
      <c r="B27" s="33"/>
      <c r="C27" s="7">
        <f>SUM(C14,C21,C25)</f>
        <v>217307997</v>
      </c>
      <c r="D27" s="1"/>
      <c r="E27" s="7">
        <f>SUM(E14,E21,E25)</f>
        <v>210127862</v>
      </c>
      <c r="F27" s="1"/>
      <c r="G27" s="7">
        <f>SUM(G14,G21,G25)</f>
        <v>202643223</v>
      </c>
      <c r="H27" s="1"/>
      <c r="I27" s="8">
        <f>(G27-E27)/E27</f>
        <v>-0.035619450599083335</v>
      </c>
      <c r="J27" s="1"/>
      <c r="K27" s="8">
        <f>G27/$G$27</f>
        <v>1</v>
      </c>
      <c r="M27" t="s">
        <v>50</v>
      </c>
      <c r="N27" t="s">
        <v>22</v>
      </c>
      <c r="O27" t="s">
        <v>73</v>
      </c>
      <c r="P27">
        <v>19274555</v>
      </c>
      <c r="Q27">
        <v>19332211</v>
      </c>
      <c r="R27">
        <v>18780709</v>
      </c>
      <c r="S27">
        <v>-551502</v>
      </c>
      <c r="T27">
        <v>-0.028527621594860515</v>
      </c>
      <c r="U27" t="s">
        <v>74</v>
      </c>
      <c r="V27">
        <v>17664907</v>
      </c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t="s">
        <v>50</v>
      </c>
      <c r="N28" t="s">
        <v>22</v>
      </c>
      <c r="O28" t="s">
        <v>75</v>
      </c>
      <c r="P28">
        <v>1449958</v>
      </c>
      <c r="Q28">
        <v>1246494</v>
      </c>
      <c r="R28">
        <v>2022319</v>
      </c>
      <c r="S28">
        <v>775825</v>
      </c>
      <c r="T28">
        <v>0.6224057235734789</v>
      </c>
      <c r="U28" t="s">
        <v>76</v>
      </c>
      <c r="V28">
        <v>1045417</v>
      </c>
    </row>
    <row r="29" spans="1:22" ht="15">
      <c r="A29" s="33" t="s">
        <v>96</v>
      </c>
      <c r="B29" s="33"/>
      <c r="C29" s="1"/>
      <c r="D29" s="1"/>
      <c r="E29" s="1"/>
      <c r="F29" s="1"/>
      <c r="G29" s="1"/>
      <c r="H29" s="1"/>
      <c r="I29" s="1"/>
      <c r="J29" s="1"/>
      <c r="K29" s="1"/>
      <c r="M29" t="s">
        <v>50</v>
      </c>
      <c r="N29" t="s">
        <v>22</v>
      </c>
      <c r="O29" t="s">
        <v>77</v>
      </c>
      <c r="P29">
        <v>3675083</v>
      </c>
      <c r="Q29">
        <v>4803437</v>
      </c>
      <c r="R29">
        <v>4083836</v>
      </c>
      <c r="S29">
        <v>-719601</v>
      </c>
      <c r="T29">
        <v>-0.14980960508069535</v>
      </c>
      <c r="U29" t="s">
        <v>78</v>
      </c>
      <c r="V29">
        <v>4570779</v>
      </c>
    </row>
    <row r="30" spans="1:22" ht="15">
      <c r="A30" s="1" t="str">
        <f aca="true" t="shared" si="8" ref="A30:A48">O16</f>
        <v>11</v>
      </c>
      <c r="B30" s="1" t="str">
        <f aca="true" t="shared" si="9" ref="B30:B48">U16</f>
        <v>Instruction</v>
      </c>
      <c r="C30" s="11">
        <f aca="true" t="shared" si="10" ref="C30:C48">P16</f>
        <v>124961395</v>
      </c>
      <c r="D30" s="11"/>
      <c r="E30" s="11">
        <f aca="true" t="shared" si="11" ref="E30:E48">Q16</f>
        <v>134115972</v>
      </c>
      <c r="F30" s="11"/>
      <c r="G30" s="11">
        <f aca="true" t="shared" si="12" ref="G30:G48">R16</f>
        <v>134088630</v>
      </c>
      <c r="H30" s="1"/>
      <c r="I30" s="6">
        <f>(G30-E30)/E30</f>
        <v>-0.00020386833568189776</v>
      </c>
      <c r="J30" s="1"/>
      <c r="K30" s="6">
        <f>G30/$G$49</f>
        <v>0.6243666343666511</v>
      </c>
      <c r="M30" t="s">
        <v>50</v>
      </c>
      <c r="N30" t="s">
        <v>22</v>
      </c>
      <c r="O30" t="s">
        <v>79</v>
      </c>
      <c r="P30">
        <v>700459</v>
      </c>
      <c r="Q30">
        <v>636257</v>
      </c>
      <c r="R30">
        <v>776199</v>
      </c>
      <c r="S30">
        <v>139942</v>
      </c>
      <c r="T30">
        <v>0.21994571376032013</v>
      </c>
      <c r="U30" t="s">
        <v>80</v>
      </c>
      <c r="V30">
        <v>561677</v>
      </c>
    </row>
    <row r="31" spans="1:22" ht="15">
      <c r="A31" s="1" t="str">
        <f t="shared" si="8"/>
        <v>12</v>
      </c>
      <c r="B31" s="1" t="str">
        <f t="shared" si="9"/>
        <v>Media Services (Library)</v>
      </c>
      <c r="C31" s="11">
        <f t="shared" si="10"/>
        <v>3103390</v>
      </c>
      <c r="D31" s="11"/>
      <c r="E31" s="11">
        <f t="shared" si="11"/>
        <v>2759041</v>
      </c>
      <c r="F31" s="11"/>
      <c r="G31" s="11">
        <f t="shared" si="12"/>
        <v>2962237</v>
      </c>
      <c r="H31" s="1"/>
      <c r="I31" s="6">
        <f aca="true" t="shared" si="13" ref="I31:I48">(G31-E31)/E31</f>
        <v>0.07364732890884912</v>
      </c>
      <c r="J31" s="1"/>
      <c r="K31" s="6">
        <f aca="true" t="shared" si="14" ref="K31:K48">G31/$G$49</f>
        <v>0.01379327945916343</v>
      </c>
      <c r="M31" t="s">
        <v>50</v>
      </c>
      <c r="N31" t="s">
        <v>22</v>
      </c>
      <c r="O31" t="s">
        <v>81</v>
      </c>
      <c r="P31">
        <v>472775</v>
      </c>
      <c r="Q31">
        <v>2425881</v>
      </c>
      <c r="R31">
        <v>129500</v>
      </c>
      <c r="S31">
        <v>-2296381</v>
      </c>
      <c r="T31">
        <v>-0.946617332012576</v>
      </c>
      <c r="U31" t="s">
        <v>82</v>
      </c>
      <c r="V31">
        <v>1742673</v>
      </c>
    </row>
    <row r="32" spans="1:22" ht="15">
      <c r="A32" s="1" t="str">
        <f t="shared" si="8"/>
        <v>13</v>
      </c>
      <c r="B32" s="1" t="str">
        <f t="shared" si="9"/>
        <v>Curriculum and Staff Development</v>
      </c>
      <c r="C32" s="11">
        <f t="shared" si="10"/>
        <v>2239102</v>
      </c>
      <c r="D32" s="11"/>
      <c r="E32" s="11">
        <f t="shared" si="11"/>
        <v>2506572</v>
      </c>
      <c r="F32" s="11"/>
      <c r="G32" s="11">
        <f t="shared" si="12"/>
        <v>2693762</v>
      </c>
      <c r="H32" s="1"/>
      <c r="I32" s="6">
        <f t="shared" si="13"/>
        <v>0.07467968205182217</v>
      </c>
      <c r="J32" s="1"/>
      <c r="K32" s="6">
        <f t="shared" si="14"/>
        <v>0.012543159802026306</v>
      </c>
      <c r="M32" t="s">
        <v>50</v>
      </c>
      <c r="N32" t="s">
        <v>22</v>
      </c>
      <c r="O32" t="s">
        <v>83</v>
      </c>
      <c r="P32">
        <v>3329680</v>
      </c>
      <c r="Q32">
        <v>3517053</v>
      </c>
      <c r="R32">
        <v>3347053</v>
      </c>
      <c r="S32">
        <v>-170000</v>
      </c>
      <c r="T32">
        <v>-0.04833592214845781</v>
      </c>
      <c r="U32" t="s">
        <v>84</v>
      </c>
      <c r="V32">
        <v>3410022</v>
      </c>
    </row>
    <row r="33" spans="1:22" ht="15">
      <c r="A33" s="1" t="str">
        <f t="shared" si="8"/>
        <v>21</v>
      </c>
      <c r="B33" s="1" t="str">
        <f t="shared" si="9"/>
        <v>Instructional Leadership</v>
      </c>
      <c r="C33" s="11">
        <f t="shared" si="10"/>
        <v>2090475</v>
      </c>
      <c r="D33" s="11"/>
      <c r="E33" s="11">
        <f t="shared" si="11"/>
        <v>2114550</v>
      </c>
      <c r="F33" s="11"/>
      <c r="G33" s="11">
        <f t="shared" si="12"/>
        <v>2233460</v>
      </c>
      <c r="H33" s="1"/>
      <c r="I33" s="6">
        <f t="shared" si="13"/>
        <v>0.05623418694284836</v>
      </c>
      <c r="J33" s="1"/>
      <c r="K33" s="6">
        <f t="shared" si="14"/>
        <v>0.01039982214146375</v>
      </c>
      <c r="M33" t="s">
        <v>50</v>
      </c>
      <c r="N33" t="s">
        <v>22</v>
      </c>
      <c r="O33" t="s">
        <v>85</v>
      </c>
      <c r="P33">
        <v>0</v>
      </c>
      <c r="Q33">
        <v>2507</v>
      </c>
      <c r="R33">
        <v>2307</v>
      </c>
      <c r="S33">
        <v>-200</v>
      </c>
      <c r="T33">
        <v>-0.07977662544874352</v>
      </c>
      <c r="U33" t="s">
        <v>86</v>
      </c>
      <c r="V33">
        <v>2375</v>
      </c>
    </row>
    <row r="34" spans="1:22" ht="15">
      <c r="A34" s="1" t="str">
        <f t="shared" si="8"/>
        <v>23</v>
      </c>
      <c r="B34" s="1" t="str">
        <f t="shared" si="9"/>
        <v>School Leadership</v>
      </c>
      <c r="C34" s="11">
        <f t="shared" si="10"/>
        <v>13103572</v>
      </c>
      <c r="D34" s="11"/>
      <c r="E34" s="11">
        <f t="shared" si="11"/>
        <v>12895396</v>
      </c>
      <c r="F34" s="11"/>
      <c r="G34" s="11">
        <f t="shared" si="12"/>
        <v>12806048</v>
      </c>
      <c r="H34" s="1"/>
      <c r="I34" s="6">
        <f t="shared" si="13"/>
        <v>-0.006928674388905932</v>
      </c>
      <c r="J34" s="1"/>
      <c r="K34" s="6">
        <f t="shared" si="14"/>
        <v>0.05962973213536288</v>
      </c>
      <c r="M34" t="s">
        <v>50</v>
      </c>
      <c r="N34" t="s">
        <v>22</v>
      </c>
      <c r="O34" t="s">
        <v>87</v>
      </c>
      <c r="P34">
        <v>1750904</v>
      </c>
      <c r="Q34">
        <v>1751674</v>
      </c>
      <c r="R34">
        <v>2012173</v>
      </c>
      <c r="S34">
        <v>260499</v>
      </c>
      <c r="T34">
        <v>0.14871431556328404</v>
      </c>
      <c r="U34" t="s">
        <v>88</v>
      </c>
      <c r="V34">
        <v>1732427</v>
      </c>
    </row>
    <row r="35" spans="1:22" ht="15">
      <c r="A35" s="1" t="str">
        <f t="shared" si="8"/>
        <v>31</v>
      </c>
      <c r="B35" s="1" t="str">
        <f t="shared" si="9"/>
        <v>Guidance,Counseling and Evaluation</v>
      </c>
      <c r="C35" s="11">
        <f t="shared" si="10"/>
        <v>8014923</v>
      </c>
      <c r="D35" s="11"/>
      <c r="E35" s="11">
        <f t="shared" si="11"/>
        <v>7734079</v>
      </c>
      <c r="F35" s="11"/>
      <c r="G35" s="11">
        <f t="shared" si="12"/>
        <v>8444492</v>
      </c>
      <c r="H35" s="1"/>
      <c r="I35" s="6">
        <f t="shared" si="13"/>
        <v>0.09185489312948575</v>
      </c>
      <c r="J35" s="1"/>
      <c r="K35" s="6">
        <f t="shared" si="14"/>
        <v>0.0393207019042264</v>
      </c>
      <c r="M35" t="s">
        <v>89</v>
      </c>
      <c r="N35" t="s">
        <v>22</v>
      </c>
      <c r="O35" t="s">
        <v>90</v>
      </c>
      <c r="P35">
        <v>0</v>
      </c>
      <c r="Q35">
        <v>0</v>
      </c>
      <c r="R35">
        <v>0</v>
      </c>
      <c r="S35">
        <v>0</v>
      </c>
      <c r="T35">
        <v>0</v>
      </c>
      <c r="U35" t="s">
        <v>91</v>
      </c>
      <c r="V35">
        <v>0</v>
      </c>
    </row>
    <row r="36" spans="1:11" ht="15">
      <c r="A36" s="1" t="str">
        <f t="shared" si="8"/>
        <v>32</v>
      </c>
      <c r="B36" s="1" t="str">
        <f t="shared" si="9"/>
        <v>Social Work Services</v>
      </c>
      <c r="C36" s="11">
        <f t="shared" si="10"/>
        <v>278615</v>
      </c>
      <c r="D36" s="11"/>
      <c r="E36" s="11">
        <f t="shared" si="11"/>
        <v>204133</v>
      </c>
      <c r="F36" s="11"/>
      <c r="G36" s="11">
        <f t="shared" si="12"/>
        <v>198229</v>
      </c>
      <c r="H36" s="1"/>
      <c r="I36" s="6">
        <f t="shared" si="13"/>
        <v>-0.028922320251992574</v>
      </c>
      <c r="J36" s="1"/>
      <c r="K36" s="6">
        <f t="shared" si="14"/>
        <v>0.0009230281013674825</v>
      </c>
    </row>
    <row r="37" spans="1:11" ht="15">
      <c r="A37" s="1" t="str">
        <f t="shared" si="8"/>
        <v>33</v>
      </c>
      <c r="B37" s="1" t="str">
        <f t="shared" si="9"/>
        <v>Health Services</v>
      </c>
      <c r="C37" s="11">
        <f t="shared" si="10"/>
        <v>2257066</v>
      </c>
      <c r="D37" s="11"/>
      <c r="E37" s="11">
        <f t="shared" si="11"/>
        <v>2562465</v>
      </c>
      <c r="F37" s="11"/>
      <c r="G37" s="11">
        <f t="shared" si="12"/>
        <v>2737553</v>
      </c>
      <c r="H37" s="1"/>
      <c r="I37" s="6">
        <f t="shared" si="13"/>
        <v>0.06832795765015327</v>
      </c>
      <c r="J37" s="1"/>
      <c r="K37" s="6">
        <f t="shared" si="14"/>
        <v>0.012747067018361875</v>
      </c>
    </row>
    <row r="38" spans="1:11" ht="15">
      <c r="A38" s="1" t="str">
        <f t="shared" si="8"/>
        <v>34</v>
      </c>
      <c r="B38" s="1" t="str">
        <f t="shared" si="9"/>
        <v>Student Transportation</v>
      </c>
      <c r="C38" s="11">
        <f t="shared" si="10"/>
        <v>6722015</v>
      </c>
      <c r="D38" s="11"/>
      <c r="E38" s="11">
        <f t="shared" si="11"/>
        <v>5495075</v>
      </c>
      <c r="F38" s="11"/>
      <c r="G38" s="11">
        <f t="shared" si="12"/>
        <v>5483354</v>
      </c>
      <c r="H38" s="1"/>
      <c r="I38" s="6">
        <f t="shared" si="13"/>
        <v>-0.0021330009144552168</v>
      </c>
      <c r="J38" s="1"/>
      <c r="K38" s="6">
        <f t="shared" si="14"/>
        <v>0.025532539798645965</v>
      </c>
    </row>
    <row r="39" spans="1:11" ht="15">
      <c r="A39" s="1" t="str">
        <f t="shared" si="8"/>
        <v>36</v>
      </c>
      <c r="B39" s="1" t="str">
        <f t="shared" si="9"/>
        <v>Co/Extracurricular Activities</v>
      </c>
      <c r="C39" s="11">
        <f t="shared" si="10"/>
        <v>6689486</v>
      </c>
      <c r="D39" s="11"/>
      <c r="E39" s="11">
        <f t="shared" si="11"/>
        <v>6190991</v>
      </c>
      <c r="F39" s="11"/>
      <c r="G39" s="11">
        <f t="shared" si="12"/>
        <v>6469974</v>
      </c>
      <c r="H39" s="1"/>
      <c r="I39" s="6">
        <f t="shared" si="13"/>
        <v>0.045062737128837696</v>
      </c>
      <c r="J39" s="1"/>
      <c r="K39" s="6">
        <f t="shared" si="14"/>
        <v>0.03012661021907479</v>
      </c>
    </row>
    <row r="40" spans="1:11" ht="15">
      <c r="A40" s="1" t="str">
        <f t="shared" si="8"/>
        <v>41</v>
      </c>
      <c r="B40" s="1" t="str">
        <f t="shared" si="9"/>
        <v>General Administration</v>
      </c>
      <c r="C40" s="11">
        <f t="shared" si="10"/>
        <v>5382277</v>
      </c>
      <c r="D40" s="11"/>
      <c r="E40" s="11">
        <f t="shared" si="11"/>
        <v>5364804</v>
      </c>
      <c r="F40" s="11"/>
      <c r="G40" s="11">
        <f t="shared" si="12"/>
        <v>5487607</v>
      </c>
      <c r="H40" s="1"/>
      <c r="I40" s="6">
        <f t="shared" si="13"/>
        <v>0.02289049143267862</v>
      </c>
      <c r="J40" s="1"/>
      <c r="K40" s="6">
        <f t="shared" si="14"/>
        <v>0.025552343351683694</v>
      </c>
    </row>
    <row r="41" spans="1:11" ht="15">
      <c r="A41" s="1" t="str">
        <f t="shared" si="8"/>
        <v>51</v>
      </c>
      <c r="B41" s="1" t="str">
        <f t="shared" si="9"/>
        <v>Facility Maintenance and Operations</v>
      </c>
      <c r="C41" s="11">
        <f t="shared" si="10"/>
        <v>19274555</v>
      </c>
      <c r="D41" s="11"/>
      <c r="E41" s="11">
        <f t="shared" si="11"/>
        <v>19332211</v>
      </c>
      <c r="F41" s="11"/>
      <c r="G41" s="11">
        <f t="shared" si="12"/>
        <v>18780709</v>
      </c>
      <c r="H41" s="1"/>
      <c r="I41" s="6">
        <f t="shared" si="13"/>
        <v>-0.028527621594860515</v>
      </c>
      <c r="J41" s="1"/>
      <c r="K41" s="6">
        <f>G41/$G$49+0.0001</f>
        <v>0.08754998042973124</v>
      </c>
    </row>
    <row r="42" spans="1:11" ht="15">
      <c r="A42" s="1" t="str">
        <f t="shared" si="8"/>
        <v>52</v>
      </c>
      <c r="B42" s="1" t="str">
        <f t="shared" si="9"/>
        <v>Security and Monitoring Services</v>
      </c>
      <c r="C42" s="11">
        <f t="shared" si="10"/>
        <v>1449958</v>
      </c>
      <c r="D42" s="11"/>
      <c r="E42" s="11">
        <f t="shared" si="11"/>
        <v>1246494</v>
      </c>
      <c r="F42" s="11"/>
      <c r="G42" s="11">
        <f t="shared" si="12"/>
        <v>2022319</v>
      </c>
      <c r="H42" s="1"/>
      <c r="I42" s="6">
        <f t="shared" si="13"/>
        <v>0.6224057235734789</v>
      </c>
      <c r="J42" s="1"/>
      <c r="K42" s="6">
        <f t="shared" si="14"/>
        <v>0.009416670955961973</v>
      </c>
    </row>
    <row r="43" spans="1:11" ht="15">
      <c r="A43" s="1" t="str">
        <f t="shared" si="8"/>
        <v>53</v>
      </c>
      <c r="B43" s="1" t="str">
        <f t="shared" si="9"/>
        <v>Data Processing Services</v>
      </c>
      <c r="C43" s="11">
        <f t="shared" si="10"/>
        <v>3675083</v>
      </c>
      <c r="D43" s="11"/>
      <c r="E43" s="11">
        <f t="shared" si="11"/>
        <v>4803437</v>
      </c>
      <c r="F43" s="11"/>
      <c r="G43" s="11">
        <f t="shared" si="12"/>
        <v>4083836</v>
      </c>
      <c r="H43" s="1"/>
      <c r="I43" s="6">
        <f t="shared" si="13"/>
        <v>-0.14980960508069535</v>
      </c>
      <c r="J43" s="1"/>
      <c r="K43" s="6">
        <f t="shared" si="14"/>
        <v>0.019015862408508215</v>
      </c>
    </row>
    <row r="44" spans="1:11" ht="15">
      <c r="A44" s="1" t="str">
        <f t="shared" si="8"/>
        <v>61</v>
      </c>
      <c r="B44" s="1" t="str">
        <f t="shared" si="9"/>
        <v>Community Services</v>
      </c>
      <c r="C44" s="11">
        <f t="shared" si="10"/>
        <v>700459</v>
      </c>
      <c r="D44" s="11"/>
      <c r="E44" s="11">
        <f t="shared" si="11"/>
        <v>636257</v>
      </c>
      <c r="F44" s="11"/>
      <c r="G44" s="11">
        <f t="shared" si="12"/>
        <v>776199</v>
      </c>
      <c r="H44" s="1"/>
      <c r="I44" s="6">
        <f t="shared" si="13"/>
        <v>0.21994571376032013</v>
      </c>
      <c r="J44" s="1"/>
      <c r="K44" s="6">
        <f t="shared" si="14"/>
        <v>0.0036142718232616755</v>
      </c>
    </row>
    <row r="45" spans="1:11" ht="15">
      <c r="A45" s="1" t="str">
        <f t="shared" si="8"/>
        <v>81</v>
      </c>
      <c r="B45" s="1" t="str">
        <f t="shared" si="9"/>
        <v>Facility Acquisition and Construction</v>
      </c>
      <c r="C45" s="11">
        <f t="shared" si="10"/>
        <v>472775</v>
      </c>
      <c r="D45" s="11"/>
      <c r="E45" s="11">
        <f t="shared" si="11"/>
        <v>2425881</v>
      </c>
      <c r="F45" s="11"/>
      <c r="G45" s="11">
        <f t="shared" si="12"/>
        <v>129500</v>
      </c>
      <c r="H45" s="1"/>
      <c r="I45" s="6">
        <f t="shared" si="13"/>
        <v>-0.946617332012576</v>
      </c>
      <c r="J45" s="1"/>
      <c r="K45" s="6">
        <f t="shared" si="14"/>
        <v>0.0006030002629639911</v>
      </c>
    </row>
    <row r="46" spans="1:11" ht="15">
      <c r="A46" s="1" t="str">
        <f t="shared" si="8"/>
        <v>93</v>
      </c>
      <c r="B46" s="1" t="str">
        <f t="shared" si="9"/>
        <v>Shared Services Arrangements</v>
      </c>
      <c r="C46" s="11">
        <f t="shared" si="10"/>
        <v>3329680</v>
      </c>
      <c r="D46" s="11"/>
      <c r="E46" s="11">
        <f t="shared" si="11"/>
        <v>3517053</v>
      </c>
      <c r="F46" s="11"/>
      <c r="G46" s="11">
        <f t="shared" si="12"/>
        <v>3347053</v>
      </c>
      <c r="H46" s="1"/>
      <c r="I46" s="6">
        <f t="shared" si="13"/>
        <v>-0.04833592214845781</v>
      </c>
      <c r="J46" s="1"/>
      <c r="K46" s="6">
        <f t="shared" si="14"/>
        <v>0.015585126171076567</v>
      </c>
    </row>
    <row r="47" spans="1:11" ht="15">
      <c r="A47" s="1" t="str">
        <f t="shared" si="8"/>
        <v>95</v>
      </c>
      <c r="B47" s="1" t="str">
        <f t="shared" si="9"/>
        <v>Juvenile Justice Alternative Education Programs</v>
      </c>
      <c r="C47" s="11">
        <f t="shared" si="10"/>
        <v>0</v>
      </c>
      <c r="D47" s="11"/>
      <c r="E47" s="11">
        <f t="shared" si="11"/>
        <v>2507</v>
      </c>
      <c r="F47" s="11"/>
      <c r="G47" s="11">
        <f t="shared" si="12"/>
        <v>2307</v>
      </c>
      <c r="H47" s="1"/>
      <c r="I47" s="6">
        <f t="shared" si="13"/>
        <v>-0.07977662544874352</v>
      </c>
      <c r="J47" s="1"/>
      <c r="K47" s="6">
        <f>G47/$G$49+0.0001</f>
        <v>0.00011074225178886431</v>
      </c>
    </row>
    <row r="48" spans="1:11" ht="15">
      <c r="A48" s="1" t="str">
        <f t="shared" si="8"/>
        <v>97</v>
      </c>
      <c r="B48" s="1" t="str">
        <f t="shared" si="9"/>
        <v>Tax Increment Fund (TIF)</v>
      </c>
      <c r="C48" s="11">
        <f t="shared" si="10"/>
        <v>1750904</v>
      </c>
      <c r="D48" s="11"/>
      <c r="E48" s="11">
        <f t="shared" si="11"/>
        <v>1751674</v>
      </c>
      <c r="F48" s="11"/>
      <c r="G48" s="11">
        <f t="shared" si="12"/>
        <v>2012173</v>
      </c>
      <c r="H48" s="1"/>
      <c r="I48" s="6">
        <f t="shared" si="13"/>
        <v>0.14871431556328404</v>
      </c>
      <c r="J48" s="1"/>
      <c r="K48" s="6">
        <f t="shared" si="14"/>
        <v>0.009369427398679868</v>
      </c>
    </row>
    <row r="49" spans="1:12" ht="15">
      <c r="A49" s="33" t="s">
        <v>97</v>
      </c>
      <c r="B49" s="33"/>
      <c r="C49" s="7">
        <f>SUM(C30:C48)</f>
        <v>205495730</v>
      </c>
      <c r="D49" s="1"/>
      <c r="E49" s="7">
        <f>SUM(E30:E48)</f>
        <v>215658592</v>
      </c>
      <c r="F49" s="1"/>
      <c r="G49" s="7">
        <f>SUM(G30:G48)</f>
        <v>214759442</v>
      </c>
      <c r="H49" s="1"/>
      <c r="I49" s="8">
        <f>(G49-E49)/E49</f>
        <v>-0.004169321480129111</v>
      </c>
      <c r="J49" s="1"/>
      <c r="K49" s="8">
        <f>G49/$G$49</f>
        <v>1</v>
      </c>
      <c r="L49" s="17"/>
    </row>
    <row r="50" spans="1:11" ht="1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33" t="s">
        <v>98</v>
      </c>
      <c r="B51" s="33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 t="s">
        <v>91</v>
      </c>
      <c r="C52" s="11">
        <v>0</v>
      </c>
      <c r="D52" s="11"/>
      <c r="E52" s="11">
        <v>0</v>
      </c>
      <c r="F52" s="11"/>
      <c r="G52" s="11">
        <v>0</v>
      </c>
      <c r="H52" s="1"/>
      <c r="I52" s="6">
        <v>0</v>
      </c>
      <c r="J52" s="1"/>
      <c r="K52" s="6">
        <v>0</v>
      </c>
    </row>
    <row r="53" spans="1:11" ht="15">
      <c r="A53" s="1"/>
      <c r="B53" s="1" t="s">
        <v>99</v>
      </c>
      <c r="C53" s="12">
        <v>0</v>
      </c>
      <c r="D53" s="11"/>
      <c r="E53" s="12">
        <v>0</v>
      </c>
      <c r="F53" s="11"/>
      <c r="G53" s="12">
        <v>0</v>
      </c>
      <c r="H53" s="1"/>
      <c r="I53" s="13">
        <v>0</v>
      </c>
      <c r="J53" s="1"/>
      <c r="K53" s="13">
        <v>0</v>
      </c>
    </row>
    <row r="54" spans="1:11" ht="15">
      <c r="A54" s="33" t="s">
        <v>100</v>
      </c>
      <c r="B54" s="33"/>
      <c r="C54" s="7">
        <f>SUM(C52:C53)</f>
        <v>0</v>
      </c>
      <c r="D54" s="11"/>
      <c r="E54" s="7">
        <f>SUM(E52:E53)</f>
        <v>0</v>
      </c>
      <c r="F54" s="11"/>
      <c r="G54" s="7">
        <f>SUM(G52:G53)</f>
        <v>0</v>
      </c>
      <c r="H54" s="1"/>
      <c r="I54" s="8">
        <f>SUM(I52:I53)</f>
        <v>0</v>
      </c>
      <c r="J54" s="1"/>
      <c r="K54" s="8">
        <f>SUM(K52:K53)</f>
        <v>0</v>
      </c>
    </row>
    <row r="55" spans="1:11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40.5" customHeight="1">
      <c r="A56" s="34" t="s">
        <v>121</v>
      </c>
      <c r="B56" s="34"/>
      <c r="C56" s="15">
        <f>(C27+C54)-C49</f>
        <v>11812267</v>
      </c>
      <c r="D56" s="10"/>
      <c r="E56" s="15">
        <f>(E27+E54)-E49</f>
        <v>-5530730</v>
      </c>
      <c r="F56" s="10"/>
      <c r="G56" s="15">
        <f>(G27+G54)-G49</f>
        <v>-12116219</v>
      </c>
      <c r="H56" s="10"/>
      <c r="I56" s="16">
        <f>(E56-G56)/E56</f>
        <v>-1.1907088214394845</v>
      </c>
      <c r="J56" s="1"/>
      <c r="K56" s="1"/>
    </row>
  </sheetData>
  <mergeCells count="10">
    <mergeCell ref="A49:B49"/>
    <mergeCell ref="A51:B51"/>
    <mergeCell ref="A54:B54"/>
    <mergeCell ref="A56:B56"/>
    <mergeCell ref="A3:B3"/>
    <mergeCell ref="A14:B14"/>
    <mergeCell ref="A21:B21"/>
    <mergeCell ref="A25:B25"/>
    <mergeCell ref="A27:B27"/>
    <mergeCell ref="A29:B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PageLayoutView="0" workbookViewId="0" topLeftCell="A1">
      <selection activeCell="A1" sqref="A1:K56"/>
    </sheetView>
  </sheetViews>
  <sheetFormatPr defaultColWidth="9.140625" defaultRowHeight="15"/>
  <cols>
    <col min="1" max="1" width="4.8515625" style="0" customWidth="1"/>
    <col min="2" max="2" width="31.7109375" style="0" customWidth="1"/>
    <col min="3" max="3" width="11.421875" style="0" customWidth="1"/>
    <col min="4" max="4" width="0.9921875" style="0" customWidth="1"/>
    <col min="5" max="5" width="11.7109375" style="0" customWidth="1"/>
    <col min="6" max="6" width="0.9921875" style="0" customWidth="1"/>
    <col min="7" max="7" width="11.140625" style="0" customWidth="1"/>
    <col min="8" max="8" width="0.71875" style="0" customWidth="1"/>
    <col min="10" max="10" width="1.28515625" style="0" customWidth="1"/>
    <col min="13" max="13" width="7.28125" style="0" customWidth="1"/>
    <col min="14" max="14" width="7.421875" style="0" customWidth="1"/>
    <col min="15" max="15" width="18.7109375" style="0" customWidth="1"/>
    <col min="16" max="16" width="15.00390625" style="0" customWidth="1"/>
    <col min="17" max="17" width="17.421875" style="0" customWidth="1"/>
    <col min="18" max="18" width="11.8515625" style="0" customWidth="1"/>
    <col min="19" max="19" width="12.7109375" style="0" customWidth="1"/>
    <col min="20" max="20" width="33.8515625" style="0" customWidth="1"/>
    <col min="21" max="21" width="12.00390625" style="0" customWidth="1"/>
    <col min="22" max="22" width="7.8515625" style="0" customWidth="1"/>
    <col min="23" max="23" width="12.00390625" style="0" customWidth="1"/>
  </cols>
  <sheetData>
    <row r="1" spans="1:22" ht="15">
      <c r="A1" s="1"/>
      <c r="B1" s="1"/>
      <c r="C1" s="2"/>
      <c r="D1" s="1"/>
      <c r="E1" s="3" t="s">
        <v>2</v>
      </c>
      <c r="F1" s="1"/>
      <c r="G1" s="3" t="s">
        <v>124</v>
      </c>
      <c r="H1" s="1"/>
      <c r="I1" s="3" t="s">
        <v>6</v>
      </c>
      <c r="J1" s="1"/>
      <c r="K1" s="1"/>
      <c r="M1" t="s">
        <v>11</v>
      </c>
      <c r="N1" t="s">
        <v>12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125</v>
      </c>
    </row>
    <row r="2" spans="1:22" ht="15">
      <c r="A2" s="1"/>
      <c r="B2" s="1"/>
      <c r="C2" s="3" t="s">
        <v>1</v>
      </c>
      <c r="D2" s="1"/>
      <c r="E2" s="3" t="s">
        <v>3</v>
      </c>
      <c r="F2" s="1"/>
      <c r="G2" s="3" t="s">
        <v>3</v>
      </c>
      <c r="H2" s="1"/>
      <c r="I2" s="3" t="s">
        <v>7</v>
      </c>
      <c r="J2" s="1"/>
      <c r="K2" s="3" t="s">
        <v>9</v>
      </c>
      <c r="M2" t="s">
        <v>21</v>
      </c>
      <c r="N2" t="s">
        <v>113</v>
      </c>
      <c r="O2">
        <v>52584552</v>
      </c>
      <c r="P2">
        <v>52253888</v>
      </c>
      <c r="Q2">
        <v>55494208</v>
      </c>
      <c r="R2">
        <v>3240320</v>
      </c>
      <c r="S2">
        <v>0.06201107944350476</v>
      </c>
      <c r="T2" t="s">
        <v>24</v>
      </c>
      <c r="U2">
        <v>54915261</v>
      </c>
      <c r="V2" t="s">
        <v>23</v>
      </c>
    </row>
    <row r="3" spans="1:22" ht="15">
      <c r="A3" s="35" t="s">
        <v>0</v>
      </c>
      <c r="B3" s="35"/>
      <c r="C3" s="4" t="s">
        <v>4</v>
      </c>
      <c r="D3" s="5"/>
      <c r="E3" s="4" t="s">
        <v>5</v>
      </c>
      <c r="F3" s="5"/>
      <c r="G3" s="4" t="s">
        <v>122</v>
      </c>
      <c r="H3" s="5"/>
      <c r="I3" s="4" t="s">
        <v>8</v>
      </c>
      <c r="J3" s="5"/>
      <c r="K3" s="4" t="s">
        <v>10</v>
      </c>
      <c r="M3" t="s">
        <v>21</v>
      </c>
      <c r="N3" t="s">
        <v>113</v>
      </c>
      <c r="O3">
        <v>584058</v>
      </c>
      <c r="P3">
        <v>350000</v>
      </c>
      <c r="Q3">
        <v>550000</v>
      </c>
      <c r="R3">
        <v>200000</v>
      </c>
      <c r="S3">
        <v>0.5714285714285714</v>
      </c>
      <c r="T3" t="s">
        <v>26</v>
      </c>
      <c r="U3">
        <v>835943</v>
      </c>
      <c r="V3" t="s">
        <v>25</v>
      </c>
    </row>
    <row r="4" spans="1:22" ht="15">
      <c r="A4" s="1" t="str">
        <f>V2</f>
        <v>5711</v>
      </c>
      <c r="B4" s="1" t="str">
        <f>T2</f>
        <v>Current Taxes</v>
      </c>
      <c r="C4" s="11">
        <f>O2</f>
        <v>52584552</v>
      </c>
      <c r="D4" s="11"/>
      <c r="E4" s="11">
        <f>P2</f>
        <v>52253888</v>
      </c>
      <c r="F4" s="11"/>
      <c r="G4" s="11">
        <f>Q2</f>
        <v>55494208</v>
      </c>
      <c r="H4" s="1"/>
      <c r="I4" s="6">
        <f>(G4-E4)/E4</f>
        <v>0.06201107944350476</v>
      </c>
      <c r="J4" s="1"/>
      <c r="K4" s="6">
        <f>G4/$G$14</f>
        <v>0.9837567817166507</v>
      </c>
      <c r="M4" t="s">
        <v>21</v>
      </c>
      <c r="N4" t="s">
        <v>113</v>
      </c>
      <c r="O4">
        <v>46365</v>
      </c>
      <c r="P4">
        <v>60000</v>
      </c>
      <c r="Q4">
        <v>50000</v>
      </c>
      <c r="R4">
        <v>-10000</v>
      </c>
      <c r="S4">
        <v>-0.16666666666666666</v>
      </c>
      <c r="T4" t="s">
        <v>30</v>
      </c>
      <c r="U4">
        <v>62592</v>
      </c>
      <c r="V4" t="s">
        <v>29</v>
      </c>
    </row>
    <row r="5" spans="1:22" ht="15">
      <c r="A5" s="1" t="str">
        <f>V3</f>
        <v>5719</v>
      </c>
      <c r="B5" s="1" t="str">
        <f>T3</f>
        <v>Delinquent Taxes and Penalties/Interest</v>
      </c>
      <c r="C5" s="11">
        <f>O3</f>
        <v>584058</v>
      </c>
      <c r="D5" s="11"/>
      <c r="E5" s="11">
        <f>P3</f>
        <v>350000</v>
      </c>
      <c r="F5" s="11"/>
      <c r="G5" s="11">
        <f>Q3</f>
        <v>550000</v>
      </c>
      <c r="H5" s="1"/>
      <c r="I5" s="6">
        <f aca="true" t="shared" si="0" ref="I5:I14">(G5-E5)/E5</f>
        <v>0.5714285714285714</v>
      </c>
      <c r="J5" s="1"/>
      <c r="K5" s="6">
        <f>G5/$G$14</f>
        <v>0.009749958589266791</v>
      </c>
      <c r="M5" t="s">
        <v>21</v>
      </c>
      <c r="N5" t="s">
        <v>113</v>
      </c>
      <c r="O5">
        <v>145161</v>
      </c>
      <c r="P5">
        <v>1076549</v>
      </c>
      <c r="Q5">
        <v>0</v>
      </c>
      <c r="R5">
        <v>-1076549</v>
      </c>
      <c r="S5">
        <v>-1</v>
      </c>
      <c r="T5" t="s">
        <v>42</v>
      </c>
      <c r="U5">
        <v>0</v>
      </c>
      <c r="V5" t="s">
        <v>41</v>
      </c>
    </row>
    <row r="6" spans="1:22" ht="15">
      <c r="A6" s="1" t="str">
        <f>V4</f>
        <v>5742</v>
      </c>
      <c r="B6" s="1" t="str">
        <f>T4</f>
        <v>Investment Earnings</v>
      </c>
      <c r="C6" s="11">
        <f>O4</f>
        <v>46365</v>
      </c>
      <c r="D6" s="11"/>
      <c r="E6" s="11">
        <f>P4</f>
        <v>60000</v>
      </c>
      <c r="F6" s="11"/>
      <c r="G6" s="11">
        <f>Q4</f>
        <v>50000</v>
      </c>
      <c r="H6" s="1"/>
      <c r="I6" s="6">
        <f t="shared" si="0"/>
        <v>-0.16666666666666666</v>
      </c>
      <c r="J6" s="1"/>
      <c r="K6" s="6">
        <f>G6/$G$14</f>
        <v>0.0008863598717515265</v>
      </c>
      <c r="M6" t="s">
        <v>21</v>
      </c>
      <c r="N6" t="s">
        <v>113</v>
      </c>
      <c r="O6">
        <v>0</v>
      </c>
      <c r="P6">
        <v>42739</v>
      </c>
      <c r="Q6">
        <v>0</v>
      </c>
      <c r="R6">
        <v>-42739</v>
      </c>
      <c r="S6">
        <v>-1</v>
      </c>
      <c r="T6" t="s">
        <v>115</v>
      </c>
      <c r="U6">
        <v>0</v>
      </c>
      <c r="V6" t="s">
        <v>114</v>
      </c>
    </row>
    <row r="7" spans="1:22" ht="15">
      <c r="A7" s="33" t="s">
        <v>92</v>
      </c>
      <c r="B7" s="33"/>
      <c r="C7" s="7">
        <f>SUM(C4:C6)</f>
        <v>53214975</v>
      </c>
      <c r="D7" s="11"/>
      <c r="E7" s="7">
        <f>SUM(E4:E6)</f>
        <v>52663888</v>
      </c>
      <c r="F7" s="11"/>
      <c r="G7" s="7">
        <f>SUM(G4:G6)</f>
        <v>56094208</v>
      </c>
      <c r="H7" s="1"/>
      <c r="I7" s="8">
        <f t="shared" si="0"/>
        <v>0.06513609477522814</v>
      </c>
      <c r="J7" s="1"/>
      <c r="K7" s="8">
        <f>G7/$G$14</f>
        <v>0.994393100177669</v>
      </c>
      <c r="M7" t="s">
        <v>21</v>
      </c>
      <c r="N7" t="s">
        <v>113</v>
      </c>
      <c r="O7">
        <v>492936</v>
      </c>
      <c r="P7">
        <v>0</v>
      </c>
      <c r="Q7">
        <v>316288</v>
      </c>
      <c r="R7">
        <v>316288</v>
      </c>
      <c r="S7">
        <v>1</v>
      </c>
      <c r="T7" t="s">
        <v>116</v>
      </c>
      <c r="U7">
        <v>834937</v>
      </c>
      <c r="V7" t="s">
        <v>43</v>
      </c>
    </row>
    <row r="8" spans="1:22" ht="15">
      <c r="A8" s="1" t="s">
        <v>123</v>
      </c>
      <c r="B8" s="1"/>
      <c r="C8" s="11"/>
      <c r="D8" s="11"/>
      <c r="E8" s="11"/>
      <c r="F8" s="11"/>
      <c r="G8" s="11"/>
      <c r="H8" s="1"/>
      <c r="I8" s="6"/>
      <c r="J8" s="1"/>
      <c r="K8" s="6"/>
      <c r="M8" t="s">
        <v>21</v>
      </c>
      <c r="N8" t="s">
        <v>113</v>
      </c>
      <c r="O8">
        <v>0</v>
      </c>
      <c r="P8">
        <v>0</v>
      </c>
      <c r="Q8">
        <v>0</v>
      </c>
      <c r="R8">
        <v>0</v>
      </c>
      <c r="S8">
        <v>0</v>
      </c>
      <c r="T8" t="s">
        <v>47</v>
      </c>
      <c r="U8">
        <v>0</v>
      </c>
      <c r="V8" t="s">
        <v>46</v>
      </c>
    </row>
    <row r="9" spans="1:22" ht="15">
      <c r="A9" s="1" t="str">
        <f>V5</f>
        <v>5812</v>
      </c>
      <c r="B9" s="1" t="str">
        <f>T5</f>
        <v>Foundation School Fund</v>
      </c>
      <c r="C9" s="11">
        <f>O5</f>
        <v>145161</v>
      </c>
      <c r="D9" s="11"/>
      <c r="E9" s="11">
        <f>P5</f>
        <v>1076549</v>
      </c>
      <c r="F9" s="11"/>
      <c r="G9" s="11">
        <f>Q5</f>
        <v>0</v>
      </c>
      <c r="H9" s="1"/>
      <c r="I9" s="6">
        <v>-1</v>
      </c>
      <c r="J9" s="1"/>
      <c r="K9" s="6">
        <f>G9/$G$14</f>
        <v>0</v>
      </c>
      <c r="M9" t="s">
        <v>50</v>
      </c>
      <c r="N9" t="s">
        <v>113</v>
      </c>
      <c r="O9">
        <v>55371826</v>
      </c>
      <c r="P9">
        <v>57089099</v>
      </c>
      <c r="Q9">
        <v>58327028</v>
      </c>
      <c r="R9">
        <v>1237929</v>
      </c>
      <c r="S9">
        <v>0.02168415725040607</v>
      </c>
      <c r="T9" t="s">
        <v>118</v>
      </c>
      <c r="U9">
        <v>56974733</v>
      </c>
      <c r="V9" t="s">
        <v>117</v>
      </c>
    </row>
    <row r="10" spans="1:22" ht="15">
      <c r="A10" s="1" t="str">
        <f>V6</f>
        <v>5817</v>
      </c>
      <c r="B10" s="1" t="str">
        <f>T6</f>
        <v>IFA</v>
      </c>
      <c r="C10" s="11">
        <f>$O$6</f>
        <v>0</v>
      </c>
      <c r="D10" s="11"/>
      <c r="E10" s="11">
        <f>$P$6</f>
        <v>42739</v>
      </c>
      <c r="F10" s="11"/>
      <c r="G10" s="11">
        <f>$Q$6</f>
        <v>0</v>
      </c>
      <c r="H10" s="1"/>
      <c r="I10" s="6">
        <v>-1</v>
      </c>
      <c r="J10" s="1"/>
      <c r="K10" s="6">
        <v>0</v>
      </c>
      <c r="M10" t="s">
        <v>89</v>
      </c>
      <c r="N10" t="s">
        <v>113</v>
      </c>
      <c r="O10">
        <v>9975449</v>
      </c>
      <c r="P10">
        <v>0</v>
      </c>
      <c r="Q10">
        <v>0</v>
      </c>
      <c r="R10">
        <v>0</v>
      </c>
      <c r="S10">
        <v>0</v>
      </c>
      <c r="T10" t="s">
        <v>91</v>
      </c>
      <c r="U10">
        <v>2910974</v>
      </c>
      <c r="V10" t="s">
        <v>90</v>
      </c>
    </row>
    <row r="11" spans="1:22" ht="15">
      <c r="A11" s="1" t="str">
        <f>V7</f>
        <v>5829</v>
      </c>
      <c r="B11" s="1" t="str">
        <f>T7</f>
        <v>State Revenue - TEA</v>
      </c>
      <c r="C11" s="11">
        <f>$O$7</f>
        <v>492936</v>
      </c>
      <c r="D11" s="11"/>
      <c r="E11" s="11">
        <f>$P$7</f>
        <v>0</v>
      </c>
      <c r="F11" s="11"/>
      <c r="G11" s="11">
        <f>$Q$7</f>
        <v>316288</v>
      </c>
      <c r="H11" s="1"/>
      <c r="I11" s="6">
        <v>1</v>
      </c>
      <c r="J11" s="1"/>
      <c r="K11" s="6">
        <f>G11/$G$14</f>
        <v>0.005606899822330936</v>
      </c>
      <c r="M11" t="s">
        <v>89</v>
      </c>
      <c r="N11" t="s">
        <v>113</v>
      </c>
      <c r="O11">
        <v>9804046</v>
      </c>
      <c r="P11">
        <v>0</v>
      </c>
      <c r="Q11">
        <v>0</v>
      </c>
      <c r="R11">
        <v>0</v>
      </c>
      <c r="S11">
        <v>0</v>
      </c>
      <c r="T11" t="s">
        <v>99</v>
      </c>
      <c r="U11">
        <v>2825750</v>
      </c>
      <c r="V11" t="s">
        <v>119</v>
      </c>
    </row>
    <row r="12" spans="1:11" ht="15">
      <c r="A12" s="33" t="s">
        <v>93</v>
      </c>
      <c r="B12" s="33"/>
      <c r="C12" s="7">
        <f>SUM(C8:C11)</f>
        <v>638097</v>
      </c>
      <c r="D12" s="11"/>
      <c r="E12" s="7">
        <f>SUM(E8:E11)</f>
        <v>1119288</v>
      </c>
      <c r="F12" s="11"/>
      <c r="G12" s="7">
        <f>SUM(G8:G11)</f>
        <v>316288</v>
      </c>
      <c r="H12" s="1"/>
      <c r="I12" s="8">
        <f t="shared" si="0"/>
        <v>-0.7174203600860547</v>
      </c>
      <c r="J12" s="1"/>
      <c r="K12" s="21">
        <f>G12/$G$14</f>
        <v>0.005606899822330936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6"/>
    </row>
    <row r="14" spans="1:11" ht="15">
      <c r="A14" s="33" t="s">
        <v>120</v>
      </c>
      <c r="B14" s="33"/>
      <c r="C14" s="7">
        <f>SUM(C7,C12)</f>
        <v>53853072</v>
      </c>
      <c r="D14" s="1"/>
      <c r="E14" s="7">
        <f>SUM(E7,E12)</f>
        <v>53783176</v>
      </c>
      <c r="F14" s="1"/>
      <c r="G14" s="7">
        <f>SUM(G7,G12)</f>
        <v>56410496</v>
      </c>
      <c r="H14" s="1"/>
      <c r="I14" s="8">
        <f t="shared" si="0"/>
        <v>0.04885022037374662</v>
      </c>
      <c r="J14" s="1"/>
      <c r="K14" s="8">
        <f>G14/$G$14</f>
        <v>1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33" t="s">
        <v>96</v>
      </c>
      <c r="B16" s="33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 t="str">
        <f>$V$9</f>
        <v>71</v>
      </c>
      <c r="B17" s="1" t="str">
        <f>$T$9</f>
        <v>Debt Service</v>
      </c>
      <c r="C17" s="11">
        <f>$O$9</f>
        <v>55371826</v>
      </c>
      <c r="D17" s="11"/>
      <c r="E17" s="11">
        <f>$P$9</f>
        <v>57089099</v>
      </c>
      <c r="F17" s="11"/>
      <c r="G17" s="11">
        <f>$Q$9</f>
        <v>58327028</v>
      </c>
      <c r="H17" s="1"/>
      <c r="I17" s="6">
        <f>(G17-E17)/E17</f>
        <v>0.02168415725040607</v>
      </c>
      <c r="J17" s="1"/>
      <c r="K17" s="6">
        <f>G17/$G$18</f>
        <v>1</v>
      </c>
    </row>
    <row r="18" spans="1:11" ht="15">
      <c r="A18" s="33" t="s">
        <v>97</v>
      </c>
      <c r="B18" s="33"/>
      <c r="C18" s="7">
        <f>SUM(C17)</f>
        <v>55371826</v>
      </c>
      <c r="D18" s="1"/>
      <c r="E18" s="7">
        <f>SUM(E17)</f>
        <v>57089099</v>
      </c>
      <c r="F18" s="1"/>
      <c r="G18" s="7">
        <f>SUM(G17)</f>
        <v>58327028</v>
      </c>
      <c r="H18" s="1"/>
      <c r="I18" s="8">
        <f>(G18-E18)/E18</f>
        <v>0.02168415725040607</v>
      </c>
      <c r="J18" s="1"/>
      <c r="K18" s="8">
        <f>G18/$G$18</f>
        <v>1</v>
      </c>
    </row>
    <row r="19" spans="1:11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33" t="s">
        <v>98</v>
      </c>
      <c r="B20" s="33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 t="s">
        <v>91</v>
      </c>
      <c r="C21" s="11">
        <v>9975449</v>
      </c>
      <c r="D21" s="11"/>
      <c r="E21" s="11">
        <v>0</v>
      </c>
      <c r="F21" s="11"/>
      <c r="G21" s="11">
        <v>0</v>
      </c>
      <c r="H21" s="1"/>
      <c r="I21" s="6">
        <v>0</v>
      </c>
      <c r="J21" s="1"/>
      <c r="K21" s="6">
        <v>0</v>
      </c>
    </row>
    <row r="22" spans="1:11" ht="15">
      <c r="A22" s="1"/>
      <c r="B22" s="1" t="s">
        <v>99</v>
      </c>
      <c r="C22" s="12">
        <v>-9804046</v>
      </c>
      <c r="D22" s="11"/>
      <c r="E22" s="12">
        <v>0</v>
      </c>
      <c r="F22" s="11"/>
      <c r="G22" s="12">
        <v>0</v>
      </c>
      <c r="H22" s="1"/>
      <c r="I22" s="6">
        <v>0</v>
      </c>
      <c r="J22" s="1"/>
      <c r="K22" s="6">
        <v>0</v>
      </c>
    </row>
    <row r="23" spans="1:11" ht="15">
      <c r="A23" s="33" t="s">
        <v>100</v>
      </c>
      <c r="B23" s="33"/>
      <c r="C23" s="7">
        <f>SUM(C21:C22)</f>
        <v>171403</v>
      </c>
      <c r="D23" s="11"/>
      <c r="E23" s="7">
        <f>SUM(E21:E22)</f>
        <v>0</v>
      </c>
      <c r="F23" s="11"/>
      <c r="G23" s="7">
        <f>SUM(G21:G22)</f>
        <v>0</v>
      </c>
      <c r="H23" s="1"/>
      <c r="I23" s="8">
        <f>SUM(I21:I22)</f>
        <v>0</v>
      </c>
      <c r="J23" s="1"/>
      <c r="K23" s="8">
        <v>0</v>
      </c>
    </row>
    <row r="24" spans="1:11" ht="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48" customHeight="1">
      <c r="A25" s="34" t="s">
        <v>121</v>
      </c>
      <c r="B25" s="34"/>
      <c r="C25" s="15">
        <f>(C14+C23)-C18</f>
        <v>-1347351</v>
      </c>
      <c r="D25" s="10"/>
      <c r="E25" s="15">
        <f>(E14+E23)-E18</f>
        <v>-3305923</v>
      </c>
      <c r="F25" s="10"/>
      <c r="G25" s="15">
        <f>(G14+G23)-G18</f>
        <v>-1916532</v>
      </c>
      <c r="H25" s="10"/>
      <c r="I25" s="16">
        <v>0.4203</v>
      </c>
      <c r="J25" s="1"/>
      <c r="K25" s="6"/>
    </row>
  </sheetData>
  <mergeCells count="9">
    <mergeCell ref="A20:B20"/>
    <mergeCell ref="A23:B23"/>
    <mergeCell ref="A25:B25"/>
    <mergeCell ref="A3:B3"/>
    <mergeCell ref="A7:B7"/>
    <mergeCell ref="A12:B12"/>
    <mergeCell ref="A14:B14"/>
    <mergeCell ref="A16:B16"/>
    <mergeCell ref="A18:B18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showGridLines="0" zoomScalePageLayoutView="0" workbookViewId="0" topLeftCell="A1">
      <selection activeCell="A1" sqref="A1:K56"/>
    </sheetView>
  </sheetViews>
  <sheetFormatPr defaultColWidth="9.140625" defaultRowHeight="15"/>
  <cols>
    <col min="1" max="1" width="5.8515625" style="0" customWidth="1"/>
    <col min="2" max="2" width="35.28125" style="0" customWidth="1"/>
    <col min="3" max="3" width="11.00390625" style="0" bestFit="1" customWidth="1"/>
    <col min="4" max="4" width="1.7109375" style="0" customWidth="1"/>
    <col min="5" max="5" width="11.00390625" style="0" bestFit="1" customWidth="1"/>
    <col min="6" max="6" width="2.00390625" style="0" customWidth="1"/>
    <col min="7" max="7" width="11.00390625" style="0" bestFit="1" customWidth="1"/>
    <col min="8" max="8" width="2.00390625" style="0" customWidth="1"/>
    <col min="10" max="10" width="2.57421875" style="0" customWidth="1"/>
    <col min="13" max="13" width="7.28125" style="0" customWidth="1"/>
    <col min="14" max="14" width="7.421875" style="0" customWidth="1"/>
    <col min="15" max="15" width="7.28125" style="0" customWidth="1"/>
    <col min="16" max="16" width="18.7109375" style="0" customWidth="1"/>
    <col min="17" max="17" width="15.00390625" style="0" customWidth="1"/>
    <col min="18" max="18" width="17.421875" style="0" customWidth="1"/>
    <col min="19" max="19" width="12.7109375" style="0" customWidth="1"/>
    <col min="20" max="20" width="26.8515625" style="0" customWidth="1"/>
    <col min="21" max="21" width="12.00390625" style="0" customWidth="1"/>
  </cols>
  <sheetData>
    <row r="1" spans="1:21" ht="15">
      <c r="A1" s="1"/>
      <c r="B1" s="1"/>
      <c r="C1" s="2"/>
      <c r="D1" s="1"/>
      <c r="E1" s="3" t="s">
        <v>2</v>
      </c>
      <c r="F1" s="1"/>
      <c r="G1" s="3" t="s">
        <v>124</v>
      </c>
      <c r="H1" s="1"/>
      <c r="I1" s="3" t="s">
        <v>6</v>
      </c>
      <c r="J1" s="1"/>
      <c r="K1" s="1"/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18</v>
      </c>
      <c r="T1" t="s">
        <v>19</v>
      </c>
      <c r="U1" t="s">
        <v>20</v>
      </c>
    </row>
    <row r="2" spans="1:21" ht="15">
      <c r="A2" s="1"/>
      <c r="B2" s="1"/>
      <c r="C2" s="3" t="s">
        <v>1</v>
      </c>
      <c r="D2" s="1"/>
      <c r="E2" s="3" t="s">
        <v>3</v>
      </c>
      <c r="F2" s="1"/>
      <c r="G2" s="3" t="s">
        <v>3</v>
      </c>
      <c r="H2" s="1"/>
      <c r="I2" s="3" t="s">
        <v>7</v>
      </c>
      <c r="J2" s="1"/>
      <c r="K2" s="3" t="s">
        <v>9</v>
      </c>
      <c r="M2" t="s">
        <v>21</v>
      </c>
      <c r="N2" t="s">
        <v>101</v>
      </c>
      <c r="O2" t="s">
        <v>29</v>
      </c>
      <c r="P2">
        <v>7073</v>
      </c>
      <c r="Q2">
        <v>0</v>
      </c>
      <c r="R2">
        <v>0</v>
      </c>
      <c r="S2">
        <v>0</v>
      </c>
      <c r="T2" t="s">
        <v>30</v>
      </c>
      <c r="U2">
        <v>10871</v>
      </c>
    </row>
    <row r="3" spans="1:21" ht="15">
      <c r="A3" s="35" t="s">
        <v>0</v>
      </c>
      <c r="B3" s="35"/>
      <c r="C3" s="4" t="s">
        <v>4</v>
      </c>
      <c r="D3" s="5"/>
      <c r="E3" s="4" t="s">
        <v>5</v>
      </c>
      <c r="F3" s="5"/>
      <c r="G3" s="4" t="s">
        <v>122</v>
      </c>
      <c r="H3" s="5"/>
      <c r="I3" s="4" t="s">
        <v>8</v>
      </c>
      <c r="J3" s="5"/>
      <c r="K3" s="4" t="s">
        <v>10</v>
      </c>
      <c r="M3" t="s">
        <v>21</v>
      </c>
      <c r="N3" t="s">
        <v>101</v>
      </c>
      <c r="O3" t="s">
        <v>102</v>
      </c>
      <c r="P3">
        <v>7832182</v>
      </c>
      <c r="Q3">
        <v>8360948</v>
      </c>
      <c r="R3">
        <v>8233580</v>
      </c>
      <c r="S3">
        <v>-0.01523367924307148</v>
      </c>
      <c r="T3" t="s">
        <v>103</v>
      </c>
      <c r="U3">
        <v>8004324</v>
      </c>
    </row>
    <row r="4" spans="1:21" ht="15">
      <c r="A4" s="1" t="str">
        <f>O2</f>
        <v>5742</v>
      </c>
      <c r="B4" s="1" t="str">
        <f>T2</f>
        <v>Investment Earnings</v>
      </c>
      <c r="C4" s="11">
        <f>P2</f>
        <v>7073</v>
      </c>
      <c r="D4" s="11"/>
      <c r="E4" s="11">
        <f>Q2</f>
        <v>0</v>
      </c>
      <c r="F4" s="11"/>
      <c r="G4" s="11">
        <f>R2</f>
        <v>0</v>
      </c>
      <c r="H4" s="1"/>
      <c r="I4" s="6">
        <v>0</v>
      </c>
      <c r="J4" s="1"/>
      <c r="K4" s="6">
        <f aca="true" t="shared" si="0" ref="K4:K11">G4/$G$16</f>
        <v>0</v>
      </c>
      <c r="M4" t="s">
        <v>21</v>
      </c>
      <c r="N4" t="s">
        <v>101</v>
      </c>
      <c r="O4" t="s">
        <v>41</v>
      </c>
      <c r="P4">
        <v>93312</v>
      </c>
      <c r="Q4">
        <v>0</v>
      </c>
      <c r="R4">
        <v>0</v>
      </c>
      <c r="S4">
        <v>0</v>
      </c>
      <c r="T4" t="s">
        <v>42</v>
      </c>
      <c r="U4">
        <v>0</v>
      </c>
    </row>
    <row r="5" spans="1:21" ht="15">
      <c r="A5" s="1" t="str">
        <f>O3</f>
        <v>5751</v>
      </c>
      <c r="B5" s="1" t="str">
        <f>T3</f>
        <v>Cafeteria Sales</v>
      </c>
      <c r="C5" s="11">
        <f>P3</f>
        <v>7832182</v>
      </c>
      <c r="D5" s="11"/>
      <c r="E5" s="11">
        <f>Q3</f>
        <v>8360948</v>
      </c>
      <c r="F5" s="11"/>
      <c r="G5" s="11">
        <f>R3</f>
        <v>8233580</v>
      </c>
      <c r="H5" s="1"/>
      <c r="I5" s="6">
        <f>(G5-E5)/E5</f>
        <v>-0.01523367924307148</v>
      </c>
      <c r="J5" s="1"/>
      <c r="K5" s="6">
        <f t="shared" si="0"/>
        <v>0.6316406586827633</v>
      </c>
      <c r="M5" t="s">
        <v>21</v>
      </c>
      <c r="N5" t="s">
        <v>101</v>
      </c>
      <c r="O5" t="s">
        <v>43</v>
      </c>
      <c r="P5">
        <v>64463</v>
      </c>
      <c r="Q5">
        <v>72458</v>
      </c>
      <c r="R5">
        <v>74026</v>
      </c>
      <c r="S5">
        <v>0.02164012255375528</v>
      </c>
      <c r="T5" t="s">
        <v>104</v>
      </c>
      <c r="U5">
        <v>68601</v>
      </c>
    </row>
    <row r="6" spans="1:21" ht="15">
      <c r="A6" s="33" t="s">
        <v>92</v>
      </c>
      <c r="B6" s="33"/>
      <c r="C6" s="7">
        <f>SUM(C4:C5)</f>
        <v>7839255</v>
      </c>
      <c r="D6" s="11"/>
      <c r="E6" s="7">
        <f>SUM(E4:E5)</f>
        <v>8360948</v>
      </c>
      <c r="F6" s="11"/>
      <c r="G6" s="7">
        <f>SUM(G4:G5)</f>
        <v>8233580</v>
      </c>
      <c r="H6" s="1"/>
      <c r="I6" s="8">
        <f>(G6-E6)/E6</f>
        <v>-0.01523367924307148</v>
      </c>
      <c r="J6" s="1"/>
      <c r="K6" s="8">
        <f t="shared" si="0"/>
        <v>0.6316406586827633</v>
      </c>
      <c r="M6" t="s">
        <v>21</v>
      </c>
      <c r="N6" t="s">
        <v>101</v>
      </c>
      <c r="O6" t="s">
        <v>44</v>
      </c>
      <c r="P6">
        <v>192739</v>
      </c>
      <c r="Q6">
        <v>152531</v>
      </c>
      <c r="R6">
        <v>0</v>
      </c>
      <c r="S6">
        <v>-1</v>
      </c>
      <c r="T6" t="s">
        <v>45</v>
      </c>
      <c r="U6">
        <v>152531</v>
      </c>
    </row>
    <row r="7" spans="1:21" ht="15">
      <c r="A7" s="1" t="str">
        <f>O4</f>
        <v>5812</v>
      </c>
      <c r="B7" s="1" t="str">
        <f>T4</f>
        <v>Foundation School Fund</v>
      </c>
      <c r="C7" s="11">
        <f>P4</f>
        <v>93312</v>
      </c>
      <c r="D7" s="11"/>
      <c r="E7" s="11">
        <f>Q4</f>
        <v>0</v>
      </c>
      <c r="F7" s="11"/>
      <c r="G7" s="11">
        <f>R4</f>
        <v>0</v>
      </c>
      <c r="H7" s="1"/>
      <c r="I7" s="6">
        <v>0</v>
      </c>
      <c r="J7" s="1"/>
      <c r="K7" s="6">
        <f t="shared" si="0"/>
        <v>0</v>
      </c>
      <c r="M7" t="s">
        <v>21</v>
      </c>
      <c r="N7" t="s">
        <v>101</v>
      </c>
      <c r="O7" t="s">
        <v>105</v>
      </c>
      <c r="P7">
        <v>550789</v>
      </c>
      <c r="Q7">
        <v>540000</v>
      </c>
      <c r="R7">
        <v>561387</v>
      </c>
      <c r="S7">
        <v>0.039605555555555554</v>
      </c>
      <c r="T7" t="s">
        <v>106</v>
      </c>
      <c r="U7">
        <v>561210</v>
      </c>
    </row>
    <row r="8" spans="1:21" ht="15">
      <c r="A8" s="1" t="str">
        <f>O5</f>
        <v>5829</v>
      </c>
      <c r="B8" s="1" t="str">
        <f>T5</f>
        <v>TEA State Matching Funds</v>
      </c>
      <c r="C8" s="11">
        <f>P5</f>
        <v>64463</v>
      </c>
      <c r="D8" s="11"/>
      <c r="E8" s="11">
        <f>Q5</f>
        <v>72458</v>
      </c>
      <c r="F8" s="11"/>
      <c r="G8" s="11">
        <f>R5</f>
        <v>74026</v>
      </c>
      <c r="H8" s="1"/>
      <c r="I8" s="6">
        <f>(G8-E8)/E8</f>
        <v>0.02164012255375528</v>
      </c>
      <c r="J8" s="1"/>
      <c r="K8" s="6">
        <f t="shared" si="0"/>
        <v>0.005678918696320463</v>
      </c>
      <c r="M8" t="s">
        <v>21</v>
      </c>
      <c r="N8" t="s">
        <v>101</v>
      </c>
      <c r="O8" t="s">
        <v>107</v>
      </c>
      <c r="P8">
        <v>2872833</v>
      </c>
      <c r="Q8">
        <v>3038694</v>
      </c>
      <c r="R8">
        <v>3577640</v>
      </c>
      <c r="S8">
        <v>0.17736106366748347</v>
      </c>
      <c r="T8" t="s">
        <v>108</v>
      </c>
      <c r="U8">
        <v>3136379</v>
      </c>
    </row>
    <row r="9" spans="1:21" ht="15">
      <c r="A9" s="1" t="str">
        <f>O6</f>
        <v>5831</v>
      </c>
      <c r="B9" s="1" t="str">
        <f>T6</f>
        <v>TRS On-Behalf</v>
      </c>
      <c r="C9" s="11">
        <f>P6</f>
        <v>192739</v>
      </c>
      <c r="D9" s="11"/>
      <c r="E9" s="11">
        <f>Q6</f>
        <v>152531</v>
      </c>
      <c r="F9" s="11"/>
      <c r="G9" s="11">
        <f>R6</f>
        <v>0</v>
      </c>
      <c r="H9" s="1"/>
      <c r="I9" s="6">
        <v>0</v>
      </c>
      <c r="J9" s="1"/>
      <c r="K9" s="6">
        <f t="shared" si="0"/>
        <v>0</v>
      </c>
      <c r="M9" t="s">
        <v>21</v>
      </c>
      <c r="N9" t="s">
        <v>101</v>
      </c>
      <c r="O9" t="s">
        <v>109</v>
      </c>
      <c r="P9">
        <v>679717</v>
      </c>
      <c r="Q9">
        <v>508792</v>
      </c>
      <c r="R9">
        <v>588595</v>
      </c>
      <c r="S9">
        <v>0.1568479850312112</v>
      </c>
      <c r="T9" t="s">
        <v>110</v>
      </c>
      <c r="U9">
        <v>39440</v>
      </c>
    </row>
    <row r="10" spans="1:21" ht="15">
      <c r="A10" s="33" t="s">
        <v>93</v>
      </c>
      <c r="B10" s="33"/>
      <c r="C10" s="7">
        <f>SUM(C7:C9)</f>
        <v>350514</v>
      </c>
      <c r="D10" s="11"/>
      <c r="E10" s="7">
        <f>SUM(E7:E9)</f>
        <v>224989</v>
      </c>
      <c r="F10" s="11"/>
      <c r="G10" s="7">
        <f>SUM(G7:G9)</f>
        <v>74026</v>
      </c>
      <c r="H10" s="1"/>
      <c r="I10" s="8">
        <f>(G10-E10)/E10</f>
        <v>-0.6709794701074274</v>
      </c>
      <c r="J10" s="1"/>
      <c r="K10" s="8">
        <f t="shared" si="0"/>
        <v>0.005678918696320463</v>
      </c>
      <c r="M10" t="s">
        <v>21</v>
      </c>
      <c r="N10" t="s">
        <v>101</v>
      </c>
      <c r="O10" t="s">
        <v>126</v>
      </c>
      <c r="P10">
        <v>0</v>
      </c>
      <c r="Q10">
        <v>0</v>
      </c>
      <c r="R10">
        <v>0</v>
      </c>
      <c r="S10">
        <v>0</v>
      </c>
      <c r="T10" t="s">
        <v>127</v>
      </c>
      <c r="U10">
        <v>13000</v>
      </c>
    </row>
    <row r="11" spans="1:21" ht="15">
      <c r="A11" s="1" t="str">
        <f>O7</f>
        <v>5921</v>
      </c>
      <c r="B11" s="1" t="str">
        <f>T7</f>
        <v>Breakfast Sales</v>
      </c>
      <c r="C11" s="11">
        <f>P7</f>
        <v>550789</v>
      </c>
      <c r="D11" s="11"/>
      <c r="E11" s="11">
        <f>Q7</f>
        <v>540000</v>
      </c>
      <c r="F11" s="11"/>
      <c r="G11" s="11">
        <f>R7</f>
        <v>561387</v>
      </c>
      <c r="H11" s="1"/>
      <c r="I11" s="6">
        <f>(G11-E11)/E11</f>
        <v>0.039605555555555554</v>
      </c>
      <c r="J11" s="1"/>
      <c r="K11" s="6">
        <f t="shared" si="0"/>
        <v>0.0430669106823448</v>
      </c>
      <c r="M11" t="s">
        <v>50</v>
      </c>
      <c r="N11" t="s">
        <v>101</v>
      </c>
      <c r="O11" t="s">
        <v>111</v>
      </c>
      <c r="P11">
        <v>10892691</v>
      </c>
      <c r="Q11">
        <v>12530533</v>
      </c>
      <c r="R11">
        <v>12035228</v>
      </c>
      <c r="S11">
        <v>0.0989696926698968</v>
      </c>
      <c r="T11" t="s">
        <v>112</v>
      </c>
      <c r="U11">
        <v>10795085</v>
      </c>
    </row>
    <row r="12" spans="1:11" ht="15">
      <c r="A12" s="1" t="str">
        <f>O8</f>
        <v>5922</v>
      </c>
      <c r="B12" s="1" t="str">
        <f>T8</f>
        <v>Lunch Sales</v>
      </c>
      <c r="C12" s="11">
        <f>P8</f>
        <v>2872833</v>
      </c>
      <c r="D12" s="11"/>
      <c r="E12" s="11">
        <f>Q8</f>
        <v>3038694</v>
      </c>
      <c r="F12" s="11"/>
      <c r="G12" s="11">
        <f>R8</f>
        <v>3577640</v>
      </c>
      <c r="H12" s="1"/>
      <c r="I12" s="6">
        <f>(G12-E12)/E12</f>
        <v>0.17736106366748347</v>
      </c>
      <c r="J12" s="1"/>
      <c r="K12" s="6">
        <f>G12/$G$16</f>
        <v>0.27445933435149733</v>
      </c>
    </row>
    <row r="13" spans="1:11" ht="15">
      <c r="A13" s="1" t="str">
        <f>O9</f>
        <v>5923</v>
      </c>
      <c r="B13" s="1" t="str">
        <f>T9</f>
        <v>Value of Donated Commodities</v>
      </c>
      <c r="C13" s="11">
        <f>P9</f>
        <v>679717</v>
      </c>
      <c r="D13" s="11"/>
      <c r="E13" s="11">
        <f>Q9</f>
        <v>508792</v>
      </c>
      <c r="F13" s="11"/>
      <c r="G13" s="11">
        <f>R9</f>
        <v>588595</v>
      </c>
      <c r="H13" s="1"/>
      <c r="I13" s="6">
        <f>(G13-E13)/E13</f>
        <v>0.1568479850312112</v>
      </c>
      <c r="J13" s="1"/>
      <c r="K13" s="6">
        <f>(G13/$G$16)-0.0001</f>
        <v>0.04505417758707404</v>
      </c>
    </row>
    <row r="14" spans="1:11" ht="15">
      <c r="A14" s="33" t="s">
        <v>94</v>
      </c>
      <c r="B14" s="33"/>
      <c r="C14" s="7">
        <f>SUM(C11:C13)</f>
        <v>4103339</v>
      </c>
      <c r="D14" s="1"/>
      <c r="E14" s="7">
        <f>SUM(E11:E13)</f>
        <v>4087486</v>
      </c>
      <c r="F14" s="1"/>
      <c r="G14" s="7">
        <f>SUM(G11:G13)</f>
        <v>4727622</v>
      </c>
      <c r="H14" s="1"/>
      <c r="I14" s="8">
        <f>(G14-E14)/E14</f>
        <v>0.15660873211553508</v>
      </c>
      <c r="J14" s="1"/>
      <c r="K14" s="8">
        <f>(G14/$G$16)-0.00001</f>
        <v>0.3626704226209162</v>
      </c>
    </row>
    <row r="15" spans="1:11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</row>
    <row r="16" spans="1:11" ht="15">
      <c r="A16" s="33" t="s">
        <v>95</v>
      </c>
      <c r="B16" s="33"/>
      <c r="C16" s="7">
        <f>SUM(C6,C10,C14)</f>
        <v>12293108</v>
      </c>
      <c r="D16" s="1"/>
      <c r="E16" s="7">
        <f>SUM(E6,E10,E14)</f>
        <v>12673423</v>
      </c>
      <c r="F16" s="1"/>
      <c r="G16" s="7">
        <f>SUM(G6,G10,G14)</f>
        <v>13035228</v>
      </c>
      <c r="H16" s="1"/>
      <c r="I16" s="8">
        <f>(G16-E16)/E16</f>
        <v>0.028548325105222164</v>
      </c>
      <c r="J16" s="1"/>
      <c r="K16" s="8">
        <f>G16/$G$16</f>
        <v>1</v>
      </c>
    </row>
    <row r="17" spans="1:11" ht="15">
      <c r="A17" s="33" t="s">
        <v>96</v>
      </c>
      <c r="B17" s="33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 t="str">
        <f>$O$11</f>
        <v>35</v>
      </c>
      <c r="B18" s="1" t="str">
        <f>$T$11</f>
        <v>Food Services</v>
      </c>
      <c r="C18" s="11">
        <f>$P$11</f>
        <v>10892691</v>
      </c>
      <c r="E18" s="11">
        <f>$Q$11</f>
        <v>12530533</v>
      </c>
      <c r="G18" s="11">
        <f>$R$11</f>
        <v>12035228</v>
      </c>
      <c r="I18" s="6">
        <f>(G18-E18)/E18</f>
        <v>-0.039527847698098716</v>
      </c>
      <c r="K18" s="6">
        <f>G18/$G$19</f>
        <v>1</v>
      </c>
    </row>
    <row r="19" spans="1:11" ht="15">
      <c r="A19" s="33" t="s">
        <v>97</v>
      </c>
      <c r="B19" s="33"/>
      <c r="C19" s="7">
        <f>SUM(C18)</f>
        <v>10892691</v>
      </c>
      <c r="D19" s="1"/>
      <c r="E19" s="7">
        <f>SUM(E18)</f>
        <v>12530533</v>
      </c>
      <c r="F19" s="1"/>
      <c r="G19" s="7">
        <f>SUM(G18)</f>
        <v>12035228</v>
      </c>
      <c r="H19" s="1"/>
      <c r="I19" s="8">
        <f>(G19-E19)/E19</f>
        <v>-0.039527847698098716</v>
      </c>
      <c r="J19" s="1"/>
      <c r="K19" s="8">
        <f>G19/$G$19</f>
        <v>1</v>
      </c>
    </row>
    <row r="20" spans="1:11" ht="3.75" customHeight="1">
      <c r="A20" s="33"/>
      <c r="B20" s="33"/>
      <c r="C20" s="9"/>
      <c r="D20" s="11"/>
      <c r="E20" s="9"/>
      <c r="F20" s="11"/>
      <c r="G20" s="9"/>
      <c r="H20" s="1"/>
      <c r="I20" s="14"/>
      <c r="J20" s="1"/>
      <c r="K20" s="14"/>
    </row>
    <row r="21" spans="1:11" ht="42" customHeight="1">
      <c r="A21" s="34" t="s">
        <v>121</v>
      </c>
      <c r="B21" s="34"/>
      <c r="C21" s="15">
        <f>(C16)-C19</f>
        <v>1400417</v>
      </c>
      <c r="D21" s="10"/>
      <c r="E21" s="15">
        <f>(E16)-E19</f>
        <v>142890</v>
      </c>
      <c r="F21" s="10"/>
      <c r="G21" s="15">
        <f>(G16)-G19</f>
        <v>1000000</v>
      </c>
      <c r="H21" s="10"/>
      <c r="I21" s="16">
        <f>(G21-E21)/E21</f>
        <v>5.99839037021485</v>
      </c>
      <c r="J21" s="1"/>
      <c r="K21" s="1"/>
    </row>
  </sheetData>
  <mergeCells count="9">
    <mergeCell ref="A19:B19"/>
    <mergeCell ref="A20:B20"/>
    <mergeCell ref="A21:B21"/>
    <mergeCell ref="A3:B3"/>
    <mergeCell ref="A6:B6"/>
    <mergeCell ref="A10:B10"/>
    <mergeCell ref="A14:B14"/>
    <mergeCell ref="A16:B16"/>
    <mergeCell ref="A17:B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PageLayoutView="0" workbookViewId="0" topLeftCell="A1">
      <selection activeCell="P13" sqref="P13"/>
    </sheetView>
  </sheetViews>
  <sheetFormatPr defaultColWidth="8.8515625" defaultRowHeight="15"/>
  <cols>
    <col min="1" max="1" width="6.00390625" style="1" customWidth="1"/>
    <col min="2" max="2" width="41.28125" style="1" customWidth="1"/>
    <col min="3" max="3" width="12.00390625" style="1" bestFit="1" customWidth="1"/>
    <col min="4" max="4" width="2.7109375" style="1" customWidth="1"/>
    <col min="5" max="5" width="12.00390625" style="1" bestFit="1" customWidth="1"/>
    <col min="6" max="6" width="2.7109375" style="1" customWidth="1"/>
    <col min="7" max="7" width="12.00390625" style="1" bestFit="1" customWidth="1"/>
    <col min="8" max="8" width="2.7109375" style="1" customWidth="1"/>
    <col min="9" max="9" width="9.00390625" style="1" bestFit="1" customWidth="1"/>
    <col min="10" max="10" width="2.7109375" style="1" customWidth="1"/>
    <col min="11" max="11" width="9.00390625" style="1" bestFit="1" customWidth="1"/>
    <col min="12" max="16384" width="8.8515625" style="1" customWidth="1"/>
  </cols>
  <sheetData>
    <row r="1" spans="3:11" ht="14.25" customHeight="1">
      <c r="C1" s="10"/>
      <c r="D1" s="10"/>
      <c r="E1" s="10" t="s">
        <v>2</v>
      </c>
      <c r="F1" s="10"/>
      <c r="G1" s="10"/>
      <c r="H1" s="10"/>
      <c r="I1" s="10" t="s">
        <v>6</v>
      </c>
      <c r="J1" s="10"/>
      <c r="K1" s="10"/>
    </row>
    <row r="2" spans="3:11" ht="12.75">
      <c r="C2" s="10" t="s">
        <v>1</v>
      </c>
      <c r="D2" s="10"/>
      <c r="E2" s="10" t="s">
        <v>3</v>
      </c>
      <c r="F2" s="10"/>
      <c r="G2" s="10" t="s">
        <v>3</v>
      </c>
      <c r="H2" s="10"/>
      <c r="I2" s="10" t="s">
        <v>7</v>
      </c>
      <c r="J2" s="10"/>
      <c r="K2" s="10" t="s">
        <v>9</v>
      </c>
    </row>
    <row r="3" spans="1:11" ht="12.75">
      <c r="A3" s="10" t="s">
        <v>0</v>
      </c>
      <c r="C3" s="32" t="s">
        <v>130</v>
      </c>
      <c r="D3" s="32"/>
      <c r="E3" s="32" t="s">
        <v>129</v>
      </c>
      <c r="F3" s="32"/>
      <c r="G3" s="32" t="s">
        <v>135</v>
      </c>
      <c r="H3" s="32"/>
      <c r="I3" s="32" t="s">
        <v>8</v>
      </c>
      <c r="J3" s="32"/>
      <c r="K3" s="32" t="s">
        <v>10</v>
      </c>
    </row>
    <row r="4" spans="1:11" ht="12.75">
      <c r="A4" s="1" t="s">
        <v>23</v>
      </c>
      <c r="B4" s="1" t="s">
        <v>24</v>
      </c>
      <c r="C4" s="11">
        <v>130259867</v>
      </c>
      <c r="D4" s="11"/>
      <c r="E4" s="11">
        <v>139812118</v>
      </c>
      <c r="F4" s="11"/>
      <c r="G4" s="11">
        <v>152873933</v>
      </c>
      <c r="I4" s="6">
        <v>0.09342405498785163</v>
      </c>
      <c r="K4" s="6">
        <v>0.5804068898344962</v>
      </c>
    </row>
    <row r="5" spans="1:11" ht="12.75">
      <c r="A5" s="1" t="s">
        <v>25</v>
      </c>
      <c r="B5" s="1" t="s">
        <v>26</v>
      </c>
      <c r="C5" s="11">
        <v>1437097</v>
      </c>
      <c r="D5" s="11"/>
      <c r="E5" s="11">
        <v>1435000</v>
      </c>
      <c r="F5" s="11"/>
      <c r="G5" s="11">
        <v>1435000</v>
      </c>
      <c r="I5" s="6">
        <v>0</v>
      </c>
      <c r="K5" s="6">
        <v>0.005447235971305206</v>
      </c>
    </row>
    <row r="6" spans="1:11" ht="12.75">
      <c r="A6" s="1" t="s">
        <v>27</v>
      </c>
      <c r="B6" s="1" t="s">
        <v>28</v>
      </c>
      <c r="C6" s="11">
        <v>112518</v>
      </c>
      <c r="D6" s="11"/>
      <c r="E6" s="11">
        <v>132500</v>
      </c>
      <c r="F6" s="11"/>
      <c r="G6" s="11">
        <v>135000</v>
      </c>
      <c r="I6" s="6">
        <v>0.018867924528301886</v>
      </c>
      <c r="K6" s="6">
        <v>0.0005124577394607685</v>
      </c>
    </row>
    <row r="7" spans="1:11" ht="12.75">
      <c r="A7" s="1" t="s">
        <v>29</v>
      </c>
      <c r="B7" s="1" t="s">
        <v>30</v>
      </c>
      <c r="C7" s="11">
        <v>226000</v>
      </c>
      <c r="D7" s="11"/>
      <c r="E7" s="11">
        <v>325000</v>
      </c>
      <c r="F7" s="11"/>
      <c r="G7" s="11">
        <v>325000</v>
      </c>
      <c r="I7" s="6">
        <v>0</v>
      </c>
      <c r="K7" s="6">
        <v>0.0012336945579611094</v>
      </c>
    </row>
    <row r="8" spans="1:11" ht="12.75">
      <c r="A8" s="1" t="s">
        <v>31</v>
      </c>
      <c r="B8" s="1" t="s">
        <v>32</v>
      </c>
      <c r="C8" s="11">
        <v>531686</v>
      </c>
      <c r="D8" s="11"/>
      <c r="E8" s="11">
        <v>622000</v>
      </c>
      <c r="F8" s="11"/>
      <c r="G8" s="11">
        <v>599200</v>
      </c>
      <c r="I8" s="6">
        <v>-0.036655948553054665</v>
      </c>
      <c r="K8" s="6">
        <v>0.002274553166554759</v>
      </c>
    </row>
    <row r="9" spans="1:11" ht="12.75">
      <c r="A9" s="1" t="s">
        <v>33</v>
      </c>
      <c r="B9" s="1" t="s">
        <v>34</v>
      </c>
      <c r="C9" s="11">
        <v>2829025</v>
      </c>
      <c r="D9" s="11"/>
      <c r="E9" s="11">
        <v>3806817</v>
      </c>
      <c r="F9" s="11"/>
      <c r="G9" s="11">
        <v>4104717</v>
      </c>
      <c r="I9" s="6">
        <v>0.07825435265209754</v>
      </c>
      <c r="K9" s="6">
        <v>0.015581436999601388</v>
      </c>
    </row>
    <row r="10" spans="1:11" ht="12.75">
      <c r="A10" s="1" t="s">
        <v>35</v>
      </c>
      <c r="B10" s="1" t="s">
        <v>36</v>
      </c>
      <c r="C10" s="11">
        <v>543127</v>
      </c>
      <c r="D10" s="11"/>
      <c r="E10" s="11">
        <v>521500</v>
      </c>
      <c r="F10" s="11"/>
      <c r="G10" s="11">
        <v>536500</v>
      </c>
      <c r="I10" s="6">
        <v>0.028763183125599234</v>
      </c>
      <c r="K10" s="6">
        <v>0.0020365450164496466</v>
      </c>
    </row>
    <row r="11" spans="3:11" ht="12.75">
      <c r="C11" s="11"/>
      <c r="D11" s="11"/>
      <c r="E11" s="11"/>
      <c r="F11" s="11"/>
      <c r="G11" s="11"/>
      <c r="I11" s="6"/>
      <c r="K11" s="6"/>
    </row>
    <row r="12" spans="1:11" ht="12.75">
      <c r="A12" s="10" t="s">
        <v>92</v>
      </c>
      <c r="C12" s="11">
        <v>135939320</v>
      </c>
      <c r="D12" s="11"/>
      <c r="E12" s="11">
        <v>146654935</v>
      </c>
      <c r="F12" s="11"/>
      <c r="G12" s="11">
        <v>160009350</v>
      </c>
      <c r="I12" s="6">
        <v>0.09106011331974612</v>
      </c>
      <c r="K12" s="6">
        <v>0.6073928132858291</v>
      </c>
    </row>
    <row r="13" spans="1:11" ht="12.75">
      <c r="A13" s="1" t="s">
        <v>39</v>
      </c>
      <c r="B13" s="1" t="s">
        <v>40</v>
      </c>
      <c r="C13" s="11">
        <v>8461437</v>
      </c>
      <c r="D13" s="11"/>
      <c r="E13" s="11">
        <v>5628852</v>
      </c>
      <c r="F13" s="11"/>
      <c r="G13" s="11">
        <v>12607556</v>
      </c>
      <c r="I13" s="6">
        <v>1.2398094673656368</v>
      </c>
      <c r="K13" s="6">
        <v>0.04785807146581517</v>
      </c>
    </row>
    <row r="14" spans="1:11" ht="12.75">
      <c r="A14" s="1" t="s">
        <v>41</v>
      </c>
      <c r="B14" s="1" t="s">
        <v>42</v>
      </c>
      <c r="C14" s="11">
        <v>90298490</v>
      </c>
      <c r="D14" s="11"/>
      <c r="E14" s="11">
        <v>91313638</v>
      </c>
      <c r="F14" s="11"/>
      <c r="G14" s="11">
        <v>87537451</v>
      </c>
      <c r="I14" s="6">
        <v>-0.04135403081848519</v>
      </c>
      <c r="K14" s="6">
        <v>0.33219069820457625</v>
      </c>
    </row>
    <row r="15" spans="1:11" ht="12.75">
      <c r="A15" s="1" t="s">
        <v>133</v>
      </c>
      <c r="B15" s="1" t="s">
        <v>134</v>
      </c>
      <c r="C15" s="11">
        <v>25132</v>
      </c>
      <c r="D15" s="11"/>
      <c r="E15" s="11">
        <v>27036</v>
      </c>
      <c r="F15" s="11"/>
      <c r="G15" s="11">
        <v>0</v>
      </c>
      <c r="I15" s="6">
        <v>-1</v>
      </c>
      <c r="K15" s="6">
        <v>0</v>
      </c>
    </row>
    <row r="16" spans="1:11" ht="12.75">
      <c r="A16" s="1" t="s">
        <v>43</v>
      </c>
      <c r="B16" s="1" t="s">
        <v>104</v>
      </c>
      <c r="C16" s="11">
        <v>499</v>
      </c>
      <c r="D16" s="11"/>
      <c r="E16" s="11">
        <v>0</v>
      </c>
      <c r="F16" s="11"/>
      <c r="G16" s="11">
        <v>0</v>
      </c>
      <c r="I16" s="6">
        <v>0</v>
      </c>
      <c r="K16" s="6">
        <v>0</v>
      </c>
    </row>
    <row r="17" spans="1:11" ht="12.75">
      <c r="A17" s="1" t="s">
        <v>44</v>
      </c>
      <c r="B17" s="1" t="s">
        <v>45</v>
      </c>
      <c r="C17" s="11">
        <v>8056858</v>
      </c>
      <c r="D17" s="11"/>
      <c r="E17" s="11">
        <v>8701413</v>
      </c>
      <c r="F17" s="11"/>
      <c r="G17" s="11">
        <v>0</v>
      </c>
      <c r="I17" s="6">
        <v>-1</v>
      </c>
      <c r="K17" s="6">
        <v>0</v>
      </c>
    </row>
    <row r="18" spans="1:11" ht="12.75">
      <c r="A18" s="10" t="s">
        <v>93</v>
      </c>
      <c r="C18" s="11">
        <v>106842416</v>
      </c>
      <c r="D18" s="11"/>
      <c r="E18" s="11">
        <v>105670939</v>
      </c>
      <c r="F18" s="11"/>
      <c r="G18" s="11">
        <v>100145007</v>
      </c>
      <c r="I18" s="6">
        <v>-0.0522937720843003</v>
      </c>
      <c r="K18" s="6">
        <v>0.3801487696703914</v>
      </c>
    </row>
    <row r="19" spans="3:11" ht="12.75">
      <c r="C19" s="11"/>
      <c r="D19" s="11"/>
      <c r="E19" s="11"/>
      <c r="F19" s="11"/>
      <c r="G19" s="11"/>
      <c r="K19" s="6"/>
    </row>
    <row r="20" spans="1:11" ht="12.75">
      <c r="A20" s="1" t="s">
        <v>46</v>
      </c>
      <c r="B20" s="1" t="s">
        <v>47</v>
      </c>
      <c r="C20" s="11">
        <v>261491</v>
      </c>
      <c r="D20" s="11"/>
      <c r="E20" s="11">
        <v>225000</v>
      </c>
      <c r="F20" s="11"/>
      <c r="G20" s="11">
        <v>225000</v>
      </c>
      <c r="I20" s="6">
        <v>0</v>
      </c>
      <c r="K20" s="6">
        <v>0.0008540962324346141</v>
      </c>
    </row>
    <row r="21" spans="1:11" ht="12.75">
      <c r="A21" s="1" t="s">
        <v>48</v>
      </c>
      <c r="B21" s="1" t="s">
        <v>49</v>
      </c>
      <c r="C21" s="11">
        <v>2960776</v>
      </c>
      <c r="D21" s="11"/>
      <c r="E21" s="11">
        <v>2900000</v>
      </c>
      <c r="F21" s="11"/>
      <c r="G21" s="11">
        <v>3057000</v>
      </c>
      <c r="I21" s="6">
        <v>0.05413793103448276</v>
      </c>
      <c r="K21" s="6">
        <v>0.011604320811344958</v>
      </c>
    </row>
    <row r="22" spans="1:11" ht="12.75">
      <c r="A22" s="10" t="s">
        <v>94</v>
      </c>
      <c r="C22" s="11">
        <v>3222267</v>
      </c>
      <c r="E22" s="11">
        <v>3125000</v>
      </c>
      <c r="G22" s="11">
        <v>3282000</v>
      </c>
      <c r="I22" s="6">
        <v>0.05024</v>
      </c>
      <c r="K22" s="6">
        <v>0.012458417043779571</v>
      </c>
    </row>
    <row r="23" ht="12.75">
      <c r="K23" s="6"/>
    </row>
    <row r="24" spans="1:11" ht="12.75">
      <c r="A24" s="10" t="s">
        <v>95</v>
      </c>
      <c r="C24" s="7">
        <v>246004003</v>
      </c>
      <c r="E24" s="7">
        <v>255450874</v>
      </c>
      <c r="G24" s="7">
        <v>263436357</v>
      </c>
      <c r="I24" s="8">
        <v>0.03126034714604265</v>
      </c>
      <c r="K24" s="8">
        <v>1</v>
      </c>
    </row>
    <row r="26" ht="12.75">
      <c r="A26" s="10" t="s">
        <v>96</v>
      </c>
    </row>
    <row r="27" spans="1:11" ht="12.75">
      <c r="A27" s="1" t="s">
        <v>51</v>
      </c>
      <c r="B27" s="1" t="s">
        <v>52</v>
      </c>
      <c r="C27" s="11">
        <v>159010110</v>
      </c>
      <c r="D27" s="11"/>
      <c r="E27" s="11">
        <v>167582051.24</v>
      </c>
      <c r="F27" s="11"/>
      <c r="G27" s="11">
        <v>168933274</v>
      </c>
      <c r="I27" s="6">
        <v>0.008063051800606366</v>
      </c>
      <c r="K27" s="6">
        <v>0.6205701602022635</v>
      </c>
    </row>
    <row r="28" spans="1:11" ht="12.75">
      <c r="A28" s="1" t="s">
        <v>53</v>
      </c>
      <c r="B28" s="1" t="s">
        <v>54</v>
      </c>
      <c r="C28" s="11">
        <v>3402050</v>
      </c>
      <c r="D28" s="11"/>
      <c r="E28" s="11">
        <v>3510522.23</v>
      </c>
      <c r="F28" s="11"/>
      <c r="G28" s="11">
        <v>3473100</v>
      </c>
      <c r="I28" s="6">
        <v>-0.01066001795408086</v>
      </c>
      <c r="K28" s="6">
        <v>0.01275830493522834</v>
      </c>
    </row>
    <row r="29" spans="1:11" ht="12.75">
      <c r="A29" s="1" t="s">
        <v>55</v>
      </c>
      <c r="B29" s="1" t="s">
        <v>56</v>
      </c>
      <c r="C29" s="11">
        <v>3918153</v>
      </c>
      <c r="D29" s="11"/>
      <c r="E29" s="11">
        <v>4023607.39</v>
      </c>
      <c r="F29" s="11"/>
      <c r="G29" s="11">
        <v>5155578</v>
      </c>
      <c r="I29" s="6">
        <v>0.2813322723318688</v>
      </c>
      <c r="K29" s="6">
        <v>0.018938825902322032</v>
      </c>
    </row>
    <row r="30" spans="1:11" ht="12.75">
      <c r="A30" s="1" t="s">
        <v>57</v>
      </c>
      <c r="B30" s="1" t="s">
        <v>58</v>
      </c>
      <c r="C30" s="11">
        <v>2682953</v>
      </c>
      <c r="D30" s="11"/>
      <c r="E30" s="11">
        <v>2921861.38</v>
      </c>
      <c r="F30" s="11"/>
      <c r="G30" s="11">
        <v>3815935</v>
      </c>
      <c r="I30" s="6">
        <v>0.3059945369482245</v>
      </c>
      <c r="K30" s="6">
        <v>0.014017696681066066</v>
      </c>
    </row>
    <row r="31" spans="1:11" ht="12.75">
      <c r="A31" s="1" t="s">
        <v>59</v>
      </c>
      <c r="B31" s="1" t="s">
        <v>60</v>
      </c>
      <c r="C31" s="11">
        <v>15681002</v>
      </c>
      <c r="D31" s="11"/>
      <c r="E31" s="11">
        <v>16669617.44</v>
      </c>
      <c r="F31" s="11"/>
      <c r="G31" s="11">
        <v>17042072</v>
      </c>
      <c r="I31" s="6">
        <v>0.022343317796020192</v>
      </c>
      <c r="K31" s="6">
        <v>0.06260342383004137</v>
      </c>
    </row>
    <row r="32" spans="1:11" ht="12.75">
      <c r="A32" s="1" t="s">
        <v>61</v>
      </c>
      <c r="B32" s="1" t="s">
        <v>62</v>
      </c>
      <c r="C32" s="11">
        <v>10082750</v>
      </c>
      <c r="D32" s="11"/>
      <c r="E32" s="11">
        <v>10449072.73</v>
      </c>
      <c r="F32" s="11"/>
      <c r="G32" s="11">
        <v>10439907</v>
      </c>
      <c r="I32" s="6">
        <v>-0.0008771811850524316</v>
      </c>
      <c r="K32" s="6">
        <v>0.03835061386122625</v>
      </c>
    </row>
    <row r="33" spans="1:11" ht="12.75">
      <c r="A33" s="1" t="s">
        <v>63</v>
      </c>
      <c r="B33" s="1" t="s">
        <v>64</v>
      </c>
      <c r="C33" s="11">
        <v>182848</v>
      </c>
      <c r="D33" s="11"/>
      <c r="E33" s="11">
        <v>192063.2</v>
      </c>
      <c r="F33" s="11"/>
      <c r="G33" s="11">
        <v>178047</v>
      </c>
      <c r="I33" s="6">
        <v>-0.07297702006422892</v>
      </c>
      <c r="K33" s="6">
        <v>0.0006540490970034264</v>
      </c>
    </row>
    <row r="34" spans="1:11" ht="12.75">
      <c r="A34" s="1" t="s">
        <v>65</v>
      </c>
      <c r="B34" s="1" t="s">
        <v>66</v>
      </c>
      <c r="C34" s="11">
        <v>2937587</v>
      </c>
      <c r="D34" s="11"/>
      <c r="E34" s="11">
        <v>3188326.47</v>
      </c>
      <c r="F34" s="11"/>
      <c r="G34" s="11">
        <v>3544595</v>
      </c>
      <c r="I34" s="6">
        <v>0.11174154634170816</v>
      </c>
      <c r="K34" s="6">
        <v>0.013020939184557226</v>
      </c>
    </row>
    <row r="35" spans="1:11" ht="12.75">
      <c r="A35" s="1" t="s">
        <v>67</v>
      </c>
      <c r="B35" s="1" t="s">
        <v>68</v>
      </c>
      <c r="C35" s="11">
        <v>6653342</v>
      </c>
      <c r="D35" s="11"/>
      <c r="E35" s="11">
        <v>7721184.2</v>
      </c>
      <c r="F35" s="11"/>
      <c r="G35" s="11">
        <v>7978389</v>
      </c>
      <c r="I35" s="6">
        <v>0.03331157414946788</v>
      </c>
      <c r="K35" s="6">
        <v>0.02930831814628761</v>
      </c>
    </row>
    <row r="36" spans="1:11" ht="12.75">
      <c r="A36" s="1" t="s">
        <v>111</v>
      </c>
      <c r="B36" s="1" t="s">
        <v>112</v>
      </c>
      <c r="C36" s="11">
        <v>2665</v>
      </c>
      <c r="D36" s="11"/>
      <c r="E36" s="11">
        <v>7000</v>
      </c>
      <c r="F36" s="11"/>
      <c r="G36" s="11">
        <v>7000</v>
      </c>
      <c r="I36" s="6">
        <v>0</v>
      </c>
      <c r="K36" s="6">
        <v>2.5714242188994955E-05</v>
      </c>
    </row>
    <row r="37" spans="1:11" ht="12.75">
      <c r="A37" s="1" t="s">
        <v>69</v>
      </c>
      <c r="B37" s="1" t="s">
        <v>70</v>
      </c>
      <c r="C37" s="11">
        <v>8615826</v>
      </c>
      <c r="D37" s="11"/>
      <c r="E37" s="11">
        <v>8683763.45</v>
      </c>
      <c r="F37" s="11"/>
      <c r="G37" s="11">
        <v>7860195</v>
      </c>
      <c r="I37" s="6">
        <v>-0.09484003735730495</v>
      </c>
      <c r="K37" s="6">
        <v>0.0288741368403896</v>
      </c>
    </row>
    <row r="38" spans="1:11" ht="12.75">
      <c r="A38" s="1" t="s">
        <v>71</v>
      </c>
      <c r="B38" s="1" t="s">
        <v>72</v>
      </c>
      <c r="C38" s="11">
        <v>6242247</v>
      </c>
      <c r="D38" s="11"/>
      <c r="E38" s="11">
        <v>6901023.69</v>
      </c>
      <c r="F38" s="11"/>
      <c r="G38" s="11">
        <v>7009231</v>
      </c>
      <c r="I38" s="6">
        <v>0.015679892558085044</v>
      </c>
      <c r="K38" s="6">
        <v>0.0257481519275159</v>
      </c>
    </row>
    <row r="39" spans="1:11" ht="12.75">
      <c r="A39" s="1" t="s">
        <v>73</v>
      </c>
      <c r="B39" s="1" t="s">
        <v>74</v>
      </c>
      <c r="C39" s="11">
        <v>21810988</v>
      </c>
      <c r="D39" s="11"/>
      <c r="E39" s="11">
        <v>25203717.59</v>
      </c>
      <c r="F39" s="11"/>
      <c r="G39" s="11">
        <v>26010645</v>
      </c>
      <c r="I39" s="6">
        <v>0.032016205828308525</v>
      </c>
      <c r="K39" s="6">
        <v>0.0955491464317101</v>
      </c>
    </row>
    <row r="40" spans="1:11" ht="12.75">
      <c r="A40" s="1" t="s">
        <v>75</v>
      </c>
      <c r="B40" s="1" t="s">
        <v>76</v>
      </c>
      <c r="C40" s="11">
        <v>1928019</v>
      </c>
      <c r="D40" s="11"/>
      <c r="E40" s="11">
        <v>2199428.97</v>
      </c>
      <c r="F40" s="11"/>
      <c r="G40" s="11">
        <v>2224242</v>
      </c>
      <c r="I40" s="6">
        <v>0.011281578236190911</v>
      </c>
      <c r="K40" s="6">
        <v>0.008170671067847789</v>
      </c>
    </row>
    <row r="41" spans="1:11" ht="12.75">
      <c r="A41" s="1" t="s">
        <v>77</v>
      </c>
      <c r="B41" s="1" t="s">
        <v>78</v>
      </c>
      <c r="C41" s="11">
        <v>4958590</v>
      </c>
      <c r="D41" s="11"/>
      <c r="E41" s="11">
        <v>5154992.7</v>
      </c>
      <c r="F41" s="11"/>
      <c r="G41" s="11">
        <v>3677746</v>
      </c>
      <c r="I41" s="6">
        <v>-0.2865662060006409</v>
      </c>
      <c r="K41" s="6">
        <v>0.013510064479086778</v>
      </c>
    </row>
    <row r="42" spans="1:11" ht="12.75">
      <c r="A42" s="1" t="s">
        <v>79</v>
      </c>
      <c r="B42" s="1" t="s">
        <v>80</v>
      </c>
      <c r="C42" s="11">
        <v>1316443</v>
      </c>
      <c r="D42" s="11"/>
      <c r="E42" s="11">
        <v>561881.44</v>
      </c>
      <c r="F42" s="11"/>
      <c r="G42" s="11">
        <v>687259</v>
      </c>
      <c r="I42" s="6">
        <v>0.22313881732772678</v>
      </c>
      <c r="K42" s="6">
        <v>0.002524620624652355</v>
      </c>
    </row>
    <row r="43" spans="1:11" ht="12.75">
      <c r="A43" s="1" t="s">
        <v>81</v>
      </c>
      <c r="B43" s="1" t="s">
        <v>82</v>
      </c>
      <c r="C43" s="11">
        <v>43188</v>
      </c>
      <c r="D43" s="11"/>
      <c r="E43" s="11">
        <v>412541</v>
      </c>
      <c r="F43" s="11"/>
      <c r="G43" s="11">
        <v>0</v>
      </c>
      <c r="I43" s="6">
        <v>-1</v>
      </c>
      <c r="K43" s="6">
        <v>0</v>
      </c>
    </row>
    <row r="44" spans="1:11" ht="12.75">
      <c r="A44" s="1" t="s">
        <v>83</v>
      </c>
      <c r="B44" s="1" t="s">
        <v>84</v>
      </c>
      <c r="C44" s="11">
        <v>2880214</v>
      </c>
      <c r="D44" s="11"/>
      <c r="E44" s="11">
        <v>0</v>
      </c>
      <c r="F44" s="11"/>
      <c r="G44" s="11">
        <v>0</v>
      </c>
      <c r="I44" s="6">
        <v>0</v>
      </c>
      <c r="K44" s="6">
        <v>0</v>
      </c>
    </row>
    <row r="45" spans="1:11" ht="12.75">
      <c r="A45" s="1" t="s">
        <v>85</v>
      </c>
      <c r="B45" s="1" t="s">
        <v>86</v>
      </c>
      <c r="C45" s="11">
        <v>9804</v>
      </c>
      <c r="D45" s="11"/>
      <c r="E45" s="11">
        <v>2300</v>
      </c>
      <c r="F45" s="11"/>
      <c r="G45" s="11">
        <v>2300</v>
      </c>
      <c r="I45" s="6">
        <v>0</v>
      </c>
      <c r="K45" s="6">
        <v>8.448965290669772E-06</v>
      </c>
    </row>
    <row r="46" spans="1:11" ht="12.75">
      <c r="A46" s="1" t="s">
        <v>87</v>
      </c>
      <c r="B46" s="1" t="s">
        <v>88</v>
      </c>
      <c r="C46" s="11">
        <v>2294948</v>
      </c>
      <c r="E46" s="11">
        <v>2679362</v>
      </c>
      <c r="G46" s="11">
        <v>2939917</v>
      </c>
      <c r="I46" s="6">
        <v>0.09724516508034375</v>
      </c>
      <c r="K46" s="6">
        <v>0.010799676821934783</v>
      </c>
    </row>
    <row r="47" spans="1:11" ht="12.75">
      <c r="A47" s="1" t="s">
        <v>131</v>
      </c>
      <c r="B47" s="1" t="s">
        <v>132</v>
      </c>
      <c r="C47" s="31">
        <v>1153257</v>
      </c>
      <c r="E47" s="31">
        <v>1095381</v>
      </c>
      <c r="G47" s="31">
        <v>1243251</v>
      </c>
      <c r="I47" s="6">
        <v>0.13499412533173388</v>
      </c>
      <c r="K47" s="6">
        <v>0.004567036759387167</v>
      </c>
    </row>
    <row r="48" spans="1:11" ht="12.75">
      <c r="A48" s="10" t="s">
        <v>97</v>
      </c>
      <c r="C48" s="7">
        <v>255806984</v>
      </c>
      <c r="E48" s="7">
        <v>269159696.1199999</v>
      </c>
      <c r="G48" s="7">
        <v>272222683</v>
      </c>
      <c r="I48" s="8">
        <v>0.011379812520796347</v>
      </c>
      <c r="K48" s="8">
        <v>1</v>
      </c>
    </row>
    <row r="49" spans="1:11" ht="12.75">
      <c r="A49" s="10" t="s">
        <v>98</v>
      </c>
      <c r="K49" s="25"/>
    </row>
    <row r="50" spans="2:11" ht="12.75">
      <c r="B50" s="1" t="s">
        <v>91</v>
      </c>
      <c r="C50" s="11">
        <v>0</v>
      </c>
      <c r="D50" s="11"/>
      <c r="E50" s="11">
        <v>2000000</v>
      </c>
      <c r="F50" s="11"/>
      <c r="G50" s="11">
        <v>3130000</v>
      </c>
      <c r="I50" s="6"/>
      <c r="K50" s="6"/>
    </row>
    <row r="51" spans="2:11" ht="12.75">
      <c r="B51" s="1" t="s">
        <v>99</v>
      </c>
      <c r="C51" s="11">
        <v>0</v>
      </c>
      <c r="D51" s="11"/>
      <c r="E51" s="11">
        <v>0</v>
      </c>
      <c r="F51" s="11"/>
      <c r="G51" s="11">
        <v>0</v>
      </c>
      <c r="I51" s="6"/>
      <c r="K51" s="6"/>
    </row>
    <row r="52" spans="1:11" ht="12.75">
      <c r="A52" s="10" t="s">
        <v>100</v>
      </c>
      <c r="C52" s="11">
        <v>0</v>
      </c>
      <c r="D52" s="11"/>
      <c r="E52" s="11">
        <v>2000000</v>
      </c>
      <c r="F52" s="11"/>
      <c r="G52" s="11">
        <v>3130000</v>
      </c>
      <c r="I52" s="6"/>
      <c r="K52" s="6"/>
    </row>
    <row r="54" spans="1:9" ht="30" customHeight="1">
      <c r="A54" s="34" t="s">
        <v>121</v>
      </c>
      <c r="B54" s="36"/>
      <c r="C54" s="7">
        <v>-9802981</v>
      </c>
      <c r="E54" s="7">
        <v>-11708822.119999886</v>
      </c>
      <c r="G54" s="7">
        <v>-5656326</v>
      </c>
      <c r="I54" s="27" t="s">
        <v>136</v>
      </c>
    </row>
  </sheetData>
  <sheetProtection/>
  <mergeCells count="1">
    <mergeCell ref="A54:B5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6.28125" style="0" customWidth="1"/>
    <col min="2" max="2" width="32.28125" style="0" bestFit="1" customWidth="1"/>
    <col min="3" max="3" width="12.57421875" style="0" bestFit="1" customWidth="1"/>
    <col min="4" max="4" width="1.8515625" style="0" customWidth="1"/>
    <col min="5" max="5" width="11.003906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10" max="10" width="1.8515625" style="0" customWidth="1"/>
  </cols>
  <sheetData>
    <row r="1" spans="1:11" ht="15">
      <c r="A1" s="1"/>
      <c r="B1" s="1"/>
      <c r="C1" s="2"/>
      <c r="D1" s="1"/>
      <c r="E1" s="3" t="s">
        <v>2</v>
      </c>
      <c r="F1" s="1"/>
      <c r="G1" s="3"/>
      <c r="H1" s="1"/>
      <c r="I1" s="3" t="s">
        <v>6</v>
      </c>
      <c r="J1" s="1"/>
      <c r="K1" s="1"/>
    </row>
    <row r="2" spans="1:11" ht="15">
      <c r="A2" s="1"/>
      <c r="B2" s="1"/>
      <c r="C2" s="3" t="s">
        <v>1</v>
      </c>
      <c r="D2" s="1"/>
      <c r="E2" s="3" t="s">
        <v>3</v>
      </c>
      <c r="F2" s="1"/>
      <c r="G2" s="3" t="s">
        <v>3</v>
      </c>
      <c r="H2" s="1"/>
      <c r="I2" s="3" t="s">
        <v>7</v>
      </c>
      <c r="J2" s="1"/>
      <c r="K2" s="3" t="s">
        <v>9</v>
      </c>
    </row>
    <row r="3" spans="1:11" ht="15">
      <c r="A3" s="35" t="s">
        <v>0</v>
      </c>
      <c r="B3" s="35"/>
      <c r="C3" s="4" t="s">
        <v>130</v>
      </c>
      <c r="D3" s="5"/>
      <c r="E3" s="4" t="s">
        <v>129</v>
      </c>
      <c r="F3" s="5"/>
      <c r="G3" s="4" t="s">
        <v>135</v>
      </c>
      <c r="H3" s="5"/>
      <c r="I3" s="4" t="s">
        <v>8</v>
      </c>
      <c r="J3" s="5"/>
      <c r="K3" s="4" t="s">
        <v>10</v>
      </c>
    </row>
    <row r="4" spans="1:11" ht="15">
      <c r="A4" s="1" t="s">
        <v>23</v>
      </c>
      <c r="B4" s="1" t="s">
        <v>24</v>
      </c>
      <c r="C4" s="11">
        <v>63425347</v>
      </c>
      <c r="D4" s="11"/>
      <c r="E4" s="11">
        <v>67997805</v>
      </c>
      <c r="F4" s="11"/>
      <c r="G4" s="11">
        <v>73257401</v>
      </c>
      <c r="H4" s="1"/>
      <c r="I4" s="6">
        <v>0.07734949679625688</v>
      </c>
      <c r="J4" s="1"/>
      <c r="K4" s="6">
        <v>0.9908700381582359</v>
      </c>
    </row>
    <row r="5" spans="1:11" ht="15">
      <c r="A5" s="1" t="s">
        <v>25</v>
      </c>
      <c r="B5" s="1" t="s">
        <v>26</v>
      </c>
      <c r="C5" s="11">
        <v>626209</v>
      </c>
      <c r="D5" s="11"/>
      <c r="E5" s="11">
        <v>475000</v>
      </c>
      <c r="F5" s="11"/>
      <c r="G5" s="11">
        <v>525000</v>
      </c>
      <c r="H5" s="1"/>
      <c r="I5" s="6">
        <v>0.10526315789473684</v>
      </c>
      <c r="J5" s="1"/>
      <c r="K5" s="6">
        <v>0.007101081432483168</v>
      </c>
    </row>
    <row r="6" spans="1:11" ht="15">
      <c r="A6" s="1" t="s">
        <v>29</v>
      </c>
      <c r="B6" s="1" t="s">
        <v>30</v>
      </c>
      <c r="C6" s="11">
        <v>31945</v>
      </c>
      <c r="D6" s="11"/>
      <c r="E6" s="11">
        <v>25000</v>
      </c>
      <c r="F6" s="11"/>
      <c r="G6" s="11">
        <v>150000</v>
      </c>
      <c r="H6" s="1"/>
      <c r="I6" s="6">
        <v>5</v>
      </c>
      <c r="J6" s="1"/>
      <c r="K6" s="6">
        <v>0.002028880409280905</v>
      </c>
    </row>
    <row r="7" spans="1:11" ht="15">
      <c r="A7" s="33" t="s">
        <v>92</v>
      </c>
      <c r="B7" s="33"/>
      <c r="C7" s="7">
        <v>64083501</v>
      </c>
      <c r="D7" s="11"/>
      <c r="E7" s="7">
        <v>68497805</v>
      </c>
      <c r="F7" s="11"/>
      <c r="G7" s="7">
        <v>73932401</v>
      </c>
      <c r="H7" s="1"/>
      <c r="I7" s="8">
        <v>0.07933971022867083</v>
      </c>
      <c r="J7" s="1"/>
      <c r="K7" s="8">
        <v>1</v>
      </c>
    </row>
    <row r="8" spans="1:11" ht="15">
      <c r="A8" s="1"/>
      <c r="B8" s="1"/>
      <c r="C8" s="11"/>
      <c r="D8" s="11"/>
      <c r="E8" s="11"/>
      <c r="F8" s="11"/>
      <c r="G8" s="11"/>
      <c r="H8" s="1"/>
      <c r="I8" s="6"/>
      <c r="J8" s="1"/>
      <c r="K8" s="6"/>
    </row>
    <row r="9" spans="1:11" ht="15">
      <c r="A9" s="1" t="s">
        <v>43</v>
      </c>
      <c r="B9" s="1" t="s">
        <v>116</v>
      </c>
      <c r="C9" s="11">
        <v>117988</v>
      </c>
      <c r="D9" s="11"/>
      <c r="E9" s="11">
        <v>0</v>
      </c>
      <c r="F9" s="11"/>
      <c r="G9" s="11">
        <v>0</v>
      </c>
      <c r="H9" s="1"/>
      <c r="I9" s="6">
        <v>0</v>
      </c>
      <c r="J9" s="1"/>
      <c r="K9" s="6">
        <v>0</v>
      </c>
    </row>
    <row r="10" spans="1:11" ht="15">
      <c r="A10" s="33" t="s">
        <v>93</v>
      </c>
      <c r="B10" s="33"/>
      <c r="C10" s="7">
        <v>117988</v>
      </c>
      <c r="D10" s="11"/>
      <c r="E10" s="7">
        <v>0</v>
      </c>
      <c r="F10" s="11"/>
      <c r="G10" s="7">
        <v>0</v>
      </c>
      <c r="H10" s="1"/>
      <c r="I10" s="8">
        <v>0</v>
      </c>
      <c r="J10" s="1"/>
      <c r="K10" s="8">
        <v>0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6"/>
    </row>
    <row r="12" spans="1:11" ht="15">
      <c r="A12" s="33" t="s">
        <v>120</v>
      </c>
      <c r="B12" s="33"/>
      <c r="C12" s="7">
        <v>64201489</v>
      </c>
      <c r="D12" s="1"/>
      <c r="E12" s="7">
        <v>68497805</v>
      </c>
      <c r="F12" s="1"/>
      <c r="G12" s="7">
        <v>73932401</v>
      </c>
      <c r="H12" s="1"/>
      <c r="I12" s="8">
        <v>0.07933971022867083</v>
      </c>
      <c r="J12" s="1"/>
      <c r="K12" s="8">
        <v>1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33" t="s">
        <v>96</v>
      </c>
      <c r="B14" s="33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 t="s">
        <v>117</v>
      </c>
      <c r="B15" s="1" t="s">
        <v>118</v>
      </c>
      <c r="C15" s="11">
        <v>69833347</v>
      </c>
      <c r="D15" s="11"/>
      <c r="E15" s="11">
        <v>65479010</v>
      </c>
      <c r="F15" s="11"/>
      <c r="G15" s="11">
        <v>63806116</v>
      </c>
      <c r="H15" s="1"/>
      <c r="I15" s="6">
        <v>-0.02554855365100969</v>
      </c>
      <c r="J15" s="1"/>
      <c r="K15" s="6">
        <v>1</v>
      </c>
    </row>
    <row r="16" spans="1:11" ht="15">
      <c r="A16" s="33" t="s">
        <v>97</v>
      </c>
      <c r="B16" s="33"/>
      <c r="C16" s="7">
        <v>69833347</v>
      </c>
      <c r="D16" s="1"/>
      <c r="E16" s="7">
        <v>65479010</v>
      </c>
      <c r="F16" s="1"/>
      <c r="G16" s="7">
        <v>63806116</v>
      </c>
      <c r="H16" s="1"/>
      <c r="I16" s="8">
        <v>-0.02554855365100969</v>
      </c>
      <c r="J16" s="1"/>
      <c r="K16" s="8">
        <v>1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33" t="s">
        <v>98</v>
      </c>
      <c r="B18" s="33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 t="s">
        <v>91</v>
      </c>
      <c r="C19" s="11">
        <v>324970718</v>
      </c>
      <c r="D19" s="11"/>
      <c r="E19" s="11">
        <v>0</v>
      </c>
      <c r="F19" s="11"/>
      <c r="G19" s="11">
        <v>0</v>
      </c>
      <c r="H19" s="1"/>
      <c r="I19" s="6"/>
      <c r="J19" s="1"/>
      <c r="K19" s="6"/>
    </row>
    <row r="20" spans="1:11" ht="15">
      <c r="A20" s="1"/>
      <c r="B20" s="1" t="s">
        <v>99</v>
      </c>
      <c r="C20" s="12">
        <v>-318213030</v>
      </c>
      <c r="D20" s="11"/>
      <c r="E20" s="12">
        <v>0</v>
      </c>
      <c r="F20" s="11"/>
      <c r="G20" s="12">
        <v>0</v>
      </c>
      <c r="H20" s="1"/>
      <c r="I20" s="24"/>
      <c r="J20" s="20"/>
      <c r="K20" s="24"/>
    </row>
    <row r="21" spans="1:11" ht="15">
      <c r="A21" s="33" t="s">
        <v>100</v>
      </c>
      <c r="B21" s="33"/>
      <c r="C21" s="7">
        <v>6757688</v>
      </c>
      <c r="D21" s="11"/>
      <c r="E21" s="7">
        <v>0</v>
      </c>
      <c r="F21" s="11"/>
      <c r="G21" s="7">
        <v>0</v>
      </c>
      <c r="H21" s="1"/>
      <c r="I21" s="23"/>
      <c r="J21" s="20"/>
      <c r="K21" s="23"/>
    </row>
    <row r="22" spans="1:11" ht="15">
      <c r="A22" s="1"/>
      <c r="B22" s="1"/>
      <c r="C22" s="1"/>
      <c r="D22" s="1"/>
      <c r="E22" s="1"/>
      <c r="F22" s="1"/>
      <c r="G22" s="1"/>
      <c r="H22" s="1"/>
      <c r="I22" s="20"/>
      <c r="J22" s="1"/>
      <c r="K22" s="1"/>
    </row>
    <row r="23" spans="1:11" ht="14.25" customHeight="1">
      <c r="A23" s="34" t="s">
        <v>121</v>
      </c>
      <c r="B23" s="34"/>
      <c r="C23" s="15">
        <v>1125830</v>
      </c>
      <c r="D23" s="10"/>
      <c r="E23" s="15">
        <v>3018795</v>
      </c>
      <c r="F23" s="10"/>
      <c r="G23" s="15">
        <v>10126285</v>
      </c>
      <c r="H23" s="10"/>
      <c r="I23" s="16">
        <v>2.3544129362874924</v>
      </c>
      <c r="J23" s="1"/>
      <c r="K23" s="6"/>
    </row>
  </sheetData>
  <sheetProtection/>
  <mergeCells count="9">
    <mergeCell ref="A23:B23"/>
    <mergeCell ref="A3:B3"/>
    <mergeCell ref="A7:B7"/>
    <mergeCell ref="A10:B10"/>
    <mergeCell ref="A12:B12"/>
    <mergeCell ref="A14:B14"/>
    <mergeCell ref="A16:B16"/>
    <mergeCell ref="A18:B18"/>
    <mergeCell ref="A21:B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P27" sqref="P27"/>
    </sheetView>
  </sheetViews>
  <sheetFormatPr defaultColWidth="9.140625" defaultRowHeight="15"/>
  <cols>
    <col min="2" max="2" width="25.57421875" style="0" bestFit="1" customWidth="1"/>
    <col min="3" max="3" width="11.00390625" style="0" bestFit="1" customWidth="1"/>
    <col min="4" max="4" width="1.7109375" style="0" customWidth="1"/>
    <col min="5" max="5" width="11.00390625" style="0" bestFit="1" customWidth="1"/>
    <col min="6" max="6" width="1.7109375" style="0" customWidth="1"/>
    <col min="7" max="7" width="11.00390625" style="0" bestFit="1" customWidth="1"/>
    <col min="8" max="8" width="1.7109375" style="0" customWidth="1"/>
    <col min="10" max="10" width="1.7109375" style="0" customWidth="1"/>
  </cols>
  <sheetData>
    <row r="1" spans="1:11" ht="14.25" customHeight="1">
      <c r="A1" s="1"/>
      <c r="B1" s="1"/>
      <c r="C1" s="2"/>
      <c r="D1" s="1"/>
      <c r="E1" s="3" t="s">
        <v>2</v>
      </c>
      <c r="F1" s="1"/>
      <c r="G1" s="3"/>
      <c r="H1" s="1"/>
      <c r="I1" s="3" t="s">
        <v>6</v>
      </c>
      <c r="J1" s="1"/>
      <c r="K1" s="1"/>
    </row>
    <row r="2" spans="1:11" ht="15">
      <c r="A2" s="1"/>
      <c r="B2" s="1"/>
      <c r="C2" s="3" t="s">
        <v>1</v>
      </c>
      <c r="D2" s="1"/>
      <c r="E2" s="3" t="s">
        <v>3</v>
      </c>
      <c r="F2" s="1"/>
      <c r="G2" s="3" t="s">
        <v>3</v>
      </c>
      <c r="H2" s="1"/>
      <c r="I2" s="3" t="s">
        <v>7</v>
      </c>
      <c r="J2" s="1"/>
      <c r="K2" s="3" t="s">
        <v>9</v>
      </c>
    </row>
    <row r="3" spans="1:11" ht="15">
      <c r="A3" s="35" t="s">
        <v>0</v>
      </c>
      <c r="B3" s="35"/>
      <c r="C3" s="4" t="s">
        <v>130</v>
      </c>
      <c r="D3" s="5"/>
      <c r="E3" s="4" t="s">
        <v>129</v>
      </c>
      <c r="F3" s="5"/>
      <c r="G3" s="4" t="s">
        <v>135</v>
      </c>
      <c r="H3" s="5"/>
      <c r="I3" s="4" t="s">
        <v>8</v>
      </c>
      <c r="J3" s="5"/>
      <c r="K3" s="4" t="s">
        <v>10</v>
      </c>
    </row>
    <row r="4" spans="1:11" ht="15">
      <c r="A4" s="1" t="s">
        <v>29</v>
      </c>
      <c r="B4" s="1" t="s">
        <v>30</v>
      </c>
      <c r="C4" s="11">
        <v>4262</v>
      </c>
      <c r="D4" s="11"/>
      <c r="E4" s="11">
        <v>5000</v>
      </c>
      <c r="F4" s="11"/>
      <c r="G4" s="11">
        <v>5000</v>
      </c>
      <c r="H4" s="1"/>
      <c r="I4" s="6">
        <v>0</v>
      </c>
      <c r="J4" s="1"/>
      <c r="K4" s="6">
        <v>0.0003642202815918116</v>
      </c>
    </row>
    <row r="5" spans="1:11" ht="15">
      <c r="A5" s="1" t="s">
        <v>102</v>
      </c>
      <c r="B5" s="1" t="s">
        <v>103</v>
      </c>
      <c r="C5" s="11">
        <v>7283848</v>
      </c>
      <c r="D5" s="11"/>
      <c r="E5" s="11">
        <v>7647087</v>
      </c>
      <c r="F5" s="11"/>
      <c r="G5" s="11">
        <v>7848056</v>
      </c>
      <c r="H5" s="1"/>
      <c r="I5" s="6">
        <v>0.02628046470505697</v>
      </c>
      <c r="J5" s="1"/>
      <c r="K5" s="6">
        <v>0.5715842332536614</v>
      </c>
    </row>
    <row r="6" spans="1:11" ht="15">
      <c r="A6" s="33" t="s">
        <v>92</v>
      </c>
      <c r="B6" s="33"/>
      <c r="C6" s="7">
        <v>7288110</v>
      </c>
      <c r="D6" s="11"/>
      <c r="E6" s="7">
        <v>7652087</v>
      </c>
      <c r="F6" s="11"/>
      <c r="G6" s="7">
        <v>7853056</v>
      </c>
      <c r="H6" s="1"/>
      <c r="I6" s="8">
        <v>0.026263292615465558</v>
      </c>
      <c r="J6" s="1"/>
      <c r="K6" s="8">
        <v>0.5720484535352531</v>
      </c>
    </row>
    <row r="7" spans="1:11" ht="15">
      <c r="A7" s="30"/>
      <c r="B7" s="30"/>
      <c r="C7" s="22"/>
      <c r="D7" s="11"/>
      <c r="E7" s="22"/>
      <c r="F7" s="11"/>
      <c r="G7" s="22"/>
      <c r="H7" s="1"/>
      <c r="I7" s="23"/>
      <c r="J7" s="1"/>
      <c r="K7" s="23"/>
    </row>
    <row r="8" spans="1:11" ht="15">
      <c r="A8" s="1" t="s">
        <v>41</v>
      </c>
      <c r="B8" s="1" t="s">
        <v>42</v>
      </c>
      <c r="C8" s="11">
        <v>94146</v>
      </c>
      <c r="D8" s="11"/>
      <c r="E8" s="11">
        <v>0</v>
      </c>
      <c r="F8" s="11"/>
      <c r="G8" s="11">
        <v>0</v>
      </c>
      <c r="H8" s="1"/>
      <c r="I8" s="6">
        <v>0</v>
      </c>
      <c r="J8" s="1"/>
      <c r="K8" s="6">
        <v>0</v>
      </c>
    </row>
    <row r="9" spans="1:11" ht="15">
      <c r="A9" s="1" t="s">
        <v>43</v>
      </c>
      <c r="B9" s="1" t="s">
        <v>104</v>
      </c>
      <c r="C9" s="11">
        <v>67441</v>
      </c>
      <c r="D9" s="11"/>
      <c r="E9" s="11">
        <v>71413</v>
      </c>
      <c r="F9" s="11"/>
      <c r="G9" s="11">
        <v>71933</v>
      </c>
      <c r="H9" s="1"/>
      <c r="I9" s="6">
        <v>0.007281587386050159</v>
      </c>
      <c r="J9" s="1"/>
      <c r="K9" s="6">
        <v>0.005239891503148757</v>
      </c>
    </row>
    <row r="10" spans="1:11" ht="15">
      <c r="A10" s="1" t="s">
        <v>44</v>
      </c>
      <c r="B10" s="1" t="s">
        <v>45</v>
      </c>
      <c r="C10" s="11">
        <v>183401</v>
      </c>
      <c r="D10" s="11"/>
      <c r="E10" s="11">
        <v>198073</v>
      </c>
      <c r="F10" s="11"/>
      <c r="G10" s="11">
        <v>183401</v>
      </c>
      <c r="H10" s="1"/>
      <c r="I10" s="6">
        <v>-0.07407370010046802</v>
      </c>
      <c r="J10" s="1"/>
      <c r="K10" s="6">
        <v>0.013359672772843969</v>
      </c>
    </row>
    <row r="11" spans="1:11" ht="15">
      <c r="A11" s="33" t="s">
        <v>93</v>
      </c>
      <c r="B11" s="33"/>
      <c r="C11" s="7">
        <v>344988</v>
      </c>
      <c r="D11" s="11"/>
      <c r="E11" s="7">
        <v>269486</v>
      </c>
      <c r="F11" s="11"/>
      <c r="G11" s="7">
        <v>255334</v>
      </c>
      <c r="H11" s="1"/>
      <c r="I11" s="8">
        <v>-0.05251478741010665</v>
      </c>
      <c r="J11" s="1"/>
      <c r="K11" s="8">
        <v>0.018599564275992728</v>
      </c>
    </row>
    <row r="12" spans="1:11" ht="15">
      <c r="A12" s="30"/>
      <c r="B12" s="30"/>
      <c r="C12" s="22"/>
      <c r="D12" s="11"/>
      <c r="E12" s="22"/>
      <c r="F12" s="11"/>
      <c r="G12" s="22"/>
      <c r="H12" s="1"/>
      <c r="I12" s="23"/>
      <c r="J12" s="1"/>
      <c r="K12" s="23"/>
    </row>
    <row r="13" spans="1:11" ht="15">
      <c r="A13" s="1" t="s">
        <v>105</v>
      </c>
      <c r="B13" s="1" t="s">
        <v>106</v>
      </c>
      <c r="C13" s="11">
        <v>650206</v>
      </c>
      <c r="D13" s="11"/>
      <c r="E13" s="11">
        <v>658608</v>
      </c>
      <c r="F13" s="11"/>
      <c r="G13" s="11">
        <v>761717</v>
      </c>
      <c r="H13" s="1"/>
      <c r="I13" s="6">
        <v>0.15655594830308772</v>
      </c>
      <c r="J13" s="1"/>
      <c r="K13" s="6">
        <v>0.05548655604665399</v>
      </c>
    </row>
    <row r="14" spans="1:11" ht="15">
      <c r="A14" s="1" t="s">
        <v>107</v>
      </c>
      <c r="B14" s="1" t="s">
        <v>108</v>
      </c>
      <c r="C14" s="11">
        <v>3749772</v>
      </c>
      <c r="D14" s="11"/>
      <c r="E14" s="11">
        <v>3890236</v>
      </c>
      <c r="F14" s="11"/>
      <c r="G14" s="11">
        <v>4004056</v>
      </c>
      <c r="H14" s="1"/>
      <c r="I14" s="6">
        <v>0.029257865075537834</v>
      </c>
      <c r="J14" s="1"/>
      <c r="K14" s="6">
        <v>0.2916716807658766</v>
      </c>
    </row>
    <row r="15" spans="1:11" ht="15">
      <c r="A15" s="1" t="s">
        <v>109</v>
      </c>
      <c r="B15" s="1" t="s">
        <v>110</v>
      </c>
      <c r="C15" s="11">
        <v>779174</v>
      </c>
      <c r="D15" s="11"/>
      <c r="E15" s="11">
        <v>761763</v>
      </c>
      <c r="F15" s="11"/>
      <c r="G15" s="11">
        <v>853793</v>
      </c>
      <c r="H15" s="1"/>
      <c r="I15" s="6">
        <v>0.12081185355550217</v>
      </c>
      <c r="J15" s="1"/>
      <c r="K15" s="6">
        <v>0.062193745376223526</v>
      </c>
    </row>
    <row r="16" spans="1:11" ht="15">
      <c r="A16" s="33" t="s">
        <v>94</v>
      </c>
      <c r="B16" s="33"/>
      <c r="C16" s="7">
        <v>5179152</v>
      </c>
      <c r="D16" s="1"/>
      <c r="E16" s="7">
        <v>5310607</v>
      </c>
      <c r="F16" s="1"/>
      <c r="G16" s="7">
        <v>5619566</v>
      </c>
      <c r="H16" s="1"/>
      <c r="I16" s="8">
        <v>0.05817771866756474</v>
      </c>
      <c r="J16" s="1"/>
      <c r="K16" s="8">
        <v>0.4093519821887541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6"/>
    </row>
    <row r="18" spans="1:11" ht="15">
      <c r="A18" s="33" t="s">
        <v>95</v>
      </c>
      <c r="B18" s="33"/>
      <c r="C18" s="7">
        <v>12812250</v>
      </c>
      <c r="D18" s="1"/>
      <c r="E18" s="7">
        <v>13232180</v>
      </c>
      <c r="F18" s="1"/>
      <c r="G18" s="7">
        <v>13727956</v>
      </c>
      <c r="H18" s="1"/>
      <c r="I18" s="8">
        <v>0.037467446785034664</v>
      </c>
      <c r="J18" s="1"/>
      <c r="K18" s="8">
        <v>1</v>
      </c>
    </row>
    <row r="19" spans="1:11" ht="15">
      <c r="A19" s="30"/>
      <c r="B19" s="30"/>
      <c r="C19" s="22"/>
      <c r="D19" s="1"/>
      <c r="E19" s="22"/>
      <c r="F19" s="1"/>
      <c r="G19" s="22"/>
      <c r="H19" s="1"/>
      <c r="I19" s="23"/>
      <c r="J19" s="1"/>
      <c r="K19" s="23"/>
    </row>
    <row r="20" spans="1:11" ht="15">
      <c r="A20" s="33" t="s">
        <v>96</v>
      </c>
      <c r="B20" s="33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26" t="s">
        <v>111</v>
      </c>
      <c r="B21" s="26" t="s">
        <v>112</v>
      </c>
      <c r="C21" s="28">
        <v>13746202</v>
      </c>
      <c r="D21" s="28"/>
      <c r="E21" s="28">
        <v>13775500.98</v>
      </c>
      <c r="F21" s="28"/>
      <c r="G21" s="29">
        <v>12877956</v>
      </c>
      <c r="H21" s="1"/>
      <c r="I21" s="6">
        <v>-0.0651551606945623</v>
      </c>
      <c r="J21" s="1"/>
      <c r="K21" s="6">
        <v>1</v>
      </c>
    </row>
    <row r="22" spans="1:11" ht="15">
      <c r="A22" s="33" t="s">
        <v>97</v>
      </c>
      <c r="B22" s="33"/>
      <c r="C22" s="7">
        <v>13746202</v>
      </c>
      <c r="D22" s="1"/>
      <c r="E22" s="7">
        <v>13775500.98</v>
      </c>
      <c r="F22" s="1"/>
      <c r="G22" s="7">
        <v>12877956</v>
      </c>
      <c r="H22" s="1"/>
      <c r="I22" s="8">
        <v>-0.0651551606945623</v>
      </c>
      <c r="J22" s="1"/>
      <c r="K22" s="8">
        <v>1</v>
      </c>
    </row>
    <row r="23" spans="1:11" ht="15">
      <c r="A23" s="33"/>
      <c r="B23" s="33"/>
      <c r="C23" s="9"/>
      <c r="D23" s="11"/>
      <c r="E23" s="9"/>
      <c r="F23" s="11"/>
      <c r="G23" s="9"/>
      <c r="H23" s="1"/>
      <c r="I23" s="14"/>
      <c r="J23" s="1"/>
      <c r="K23" s="14"/>
    </row>
    <row r="24" spans="1:11" ht="14.25" customHeight="1">
      <c r="A24" s="34" t="s">
        <v>128</v>
      </c>
      <c r="B24" s="34"/>
      <c r="C24" s="15">
        <v>-933952</v>
      </c>
      <c r="D24" s="10"/>
      <c r="E24" s="15">
        <v>-543320.9800000004</v>
      </c>
      <c r="F24" s="10"/>
      <c r="G24" s="15">
        <v>850000</v>
      </c>
      <c r="H24" s="10"/>
      <c r="I24" s="16">
        <v>2.564452747618911</v>
      </c>
      <c r="J24" s="1"/>
      <c r="K24" s="1"/>
    </row>
  </sheetData>
  <sheetProtection/>
  <mergeCells count="9">
    <mergeCell ref="A24:B24"/>
    <mergeCell ref="A3:B3"/>
    <mergeCell ref="A6:B6"/>
    <mergeCell ref="A11:B11"/>
    <mergeCell ref="A16:B16"/>
    <mergeCell ref="A18:B18"/>
    <mergeCell ref="A20:B20"/>
    <mergeCell ref="A22:B22"/>
    <mergeCell ref="A23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Keller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Nieman, Bryce</cp:lastModifiedBy>
  <cp:lastPrinted>2013-07-15T18:04:12Z</cp:lastPrinted>
  <dcterms:created xsi:type="dcterms:W3CDTF">2011-08-02T22:18:17Z</dcterms:created>
  <dcterms:modified xsi:type="dcterms:W3CDTF">2016-08-26T21:22:02Z</dcterms:modified>
  <cp:category/>
  <cp:version/>
  <cp:contentType/>
  <cp:contentStatus/>
</cp:coreProperties>
</file>