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26163\Desktop\Transparency\Comptroller Required Reports\"/>
    </mc:Choice>
  </mc:AlternateContent>
  <xr:revisionPtr revIDLastSave="0" documentId="13_ncr:1_{3D93E142-F523-4845-8284-B1DF2F8D8018}" xr6:coauthVersionLast="47" xr6:coauthVersionMax="47" xr10:uidLastSave="{00000000-0000-0000-0000-000000000000}"/>
  <bookViews>
    <workbookView xWindow="0" yWindow="1155" windowWidth="28560" windowHeight="16125" tabRatio="758" firstSheet="1" activeTab="3"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4" l="1"/>
  <c r="B23" i="4"/>
  <c r="B22" i="4"/>
  <c r="D32" i="3"/>
  <c r="E31" i="3"/>
  <c r="D31" i="3"/>
  <c r="E30" i="3"/>
  <c r="D30" i="3"/>
  <c r="E29" i="3"/>
  <c r="D29" i="3"/>
  <c r="E28" i="3"/>
  <c r="D28" i="3"/>
  <c r="E27" i="3"/>
  <c r="D27" i="3"/>
  <c r="E26" i="3"/>
  <c r="D26" i="3"/>
  <c r="E25" i="3"/>
  <c r="E23" i="3"/>
  <c r="D23" i="3"/>
  <c r="E22" i="3"/>
  <c r="D22" i="3"/>
  <c r="E21" i="3"/>
  <c r="E20" i="3"/>
  <c r="B9" i="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<sst xmlns="http://schemas.openxmlformats.org/spreadsheetml/2006/main" count="518" uniqueCount="336">
  <si>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</si>
  <si>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</si>
  <si>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</si>
  <si>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</si>
  <si>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</si>
  <si>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</si>
  <si>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</si>
  <si>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</si>
  <si>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</si>
  <si>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</si>
  <si>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</si>
  <si>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</si>
  <si>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</si>
  <si>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</si>
  <si>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</si>
  <si>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</si>
  <si>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</si>
  <si>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</si>
  <si>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</si>
  <si>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</si>
  <si>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</si>
  <si>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</si>
  <si>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</si>
  <si>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</si>
  <si>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</si>
  <si>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</si>
  <si>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</si>
  <si>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</si>
  <si>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</si>
  <si>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</si>
  <si>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</si>
  <si>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</si>
  <si>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</si>
  <si>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</si>
  <si>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</si>
  <si>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</si>
  <si>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</si>
  <si>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</si>
  <si>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</si>
  <si>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</si>
  <si>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</si>
  <si>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</si>
  <si>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</si>
  <si>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</si>
  <si>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</si>
  <si>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</si>
  <si>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</si>
  <si>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</si>
  <si>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</si>
  <si>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</si>
  <si>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</si>
  <si>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</si>
  <si>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</si>
  <si>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</si>
  <si>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</si>
  <si>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</si>
  <si>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</si>
  <si>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</si>
  <si>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</si>
  <si>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</si>
  <si>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</si>
  <si>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</si>
  <si>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</si>
  <si>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</si>
  <si>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</si>
  <si>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</si>
  <si>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</si>
  <si>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</si>
  <si>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</si>
  <si>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</si>
  <si>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</si>
  <si>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</si>
  <si>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</si>
  <si>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</si>
  <si>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</si>
  <si>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</si>
  <si>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</si>
  <si>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</si>
  <si>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</si>
  <si>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</si>
  <si>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</si>
  <si>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</si>
  <si>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</si>
  <si>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</si>
  <si>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</si>
  <si>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</si>
  <si>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</si>
  <si>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</si>
  <si>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</si>
  <si>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</si>
  <si>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</si>
  <si>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</si>
  <si>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</si>
  <si>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</si>
  <si>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</si>
  <si>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</si>
  <si>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</si>
  <si>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</si>
  <si>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</si>
  <si>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</si>
  <si>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</si>
  <si>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</si>
  <si>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</si>
  <si>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</si>
  <si>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</si>
  <si>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</si>
  <si>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</si>
  <si>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</si>
  <si>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</si>
  <si>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</si>
  <si>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</si>
  <si>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</si>
  <si>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</si>
  <si>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</si>
  <si>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</si>
  <si>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</si>
  <si>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</si>
  <si>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</si>
  <si>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</si>
  <si>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</si>
  <si>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</si>
  <si>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</si>
  <si>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</si>
  <si>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</si>
  <si>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</si>
  <si>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</si>
  <si>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</si>
  <si>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</si>
  <si>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</si>
  <si>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</si>
  <si>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</si>
  <si>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</si>
  <si>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</si>
  <si>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</si>
  <si>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</si>
  <si>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</si>
  <si>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</si>
  <si>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</si>
  <si>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</si>
  <si>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</si>
  <si>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</si>
  <si>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</si>
  <si>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</si>
  <si>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</si>
  <si>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</si>
  <si>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</si>
  <si>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</si>
  <si>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</si>
  <si>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</si>
  <si>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</si>
  <si>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</si>
  <si>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</si>
  <si>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</si>
  <si>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</si>
  <si>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</si>
  <si>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</si>
  <si>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</si>
  <si>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</si>
  <si>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</si>
  <si>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</si>
  <si>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</si>
  <si>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</si>
  <si>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</si>
  <si>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</si>
  <si>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</si>
  <si>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</si>
  <si>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</si>
  <si>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</si>
  <si>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</si>
  <si>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</si>
  <si>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</si>
  <si>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</si>
  <si>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</si>
  <si>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</si>
  <si>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</si>
  <si>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</si>
  <si>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</si>
  <si>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</si>
  <si>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</si>
  <si>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</si>
  <si>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</si>
  <si>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</si>
  <si>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</si>
  <si>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</si>
  <si>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</si>
  <si>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</si>
  <si>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</si>
  <si>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</si>
  <si>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</si>
  <si>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</si>
  <si>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</si>
  <si>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</si>
  <si>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</si>
  <si>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</si>
  <si>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</si>
  <si>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</si>
  <si>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</si>
  <si>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</si>
  <si>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</si>
  <si>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</si>
  <si>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</si>
  <si>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</si>
  <si>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</si>
  <si>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</si>
  <si>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</si>
  <si>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</si>
  <si>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</si>
  <si>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</si>
  <si>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</si>
  <si>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</si>
  <si>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</si>
  <si>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</si>
  <si>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</si>
  <si>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</si>
  <si>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</si>
  <si>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</si>
  <si>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</si>
  <si>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</si>
  <si>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</si>
  <si>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</si>
  <si>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</si>
  <si>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</si>
  <si>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</si>
  <si>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</si>
  <si>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</si>
  <si>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</si>
  <si>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</si>
  <si>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</si>
  <si>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</si>
  <si>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</si>
  <si>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</si>
  <si>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</si>
  <si>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</si>
  <si>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</si>
  <si>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</si>
  <si>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</si>
  <si>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</si>
  <si>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</si>
  <si>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</si>
  <si>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</si>
  <si>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</si>
  <si>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</si>
  <si>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</si>
  <si>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</si>
  <si>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</si>
  <si>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</si>
  <si>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</si>
  <si>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</si>
  <si>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</si>
  <si>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</si>
  <si>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</si>
  <si>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</si>
  <si>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</si>
  <si>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</si>
  <si>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</si>
  <si>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</si>
  <si>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</si>
  <si>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</si>
  <si>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</si>
  <si>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</si>
  <si>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</si>
  <si>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</si>
  <si>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</si>
  <si>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</si>
  <si>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</si>
  <si>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</si>
  <si>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</si>
  <si>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</si>
  <si>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</si>
  <si>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</si>
  <si>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</si>
  <si>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</si>
  <si>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</si>
  <si>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</si>
  <si>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</si>
  <si>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</si>
  <si>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</si>
  <si>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</si>
  <si>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</si>
  <si>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</si>
  <si>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</si>
  <si>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</si>
  <si>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</si>
  <si>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</si>
  <si>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</si>
  <si>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</si>
  <si>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</si>
  <si>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</si>
  <si>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</si>
  <si>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</si>
  <si>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</si>
  <si>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</si>
  <si>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</si>
  <si>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</si>
  <si>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</si>
  <si>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</si>
  <si>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</si>
  <si>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</si>
  <si>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</si>
  <si>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Keller ISD</t>
  </si>
  <si>
    <t>817-744-1000</t>
  </si>
  <si>
    <t>Kristin Williams</t>
  </si>
  <si>
    <t>Director of Finance</t>
  </si>
  <si>
    <t>817-744-1111</t>
  </si>
  <si>
    <t>Kristin.williams@kellerisd.net</t>
  </si>
  <si>
    <t>350 Keller Parkway</t>
  </si>
  <si>
    <t>Keller</t>
  </si>
  <si>
    <t>Tarrant</t>
  </si>
  <si>
    <t>U/L Tax Sch Bldg &amp; Ref Bds Ser 96-A</t>
  </si>
  <si>
    <t>U/L Tax Sch Bldg &amp; Ref Bds Ser 97A</t>
  </si>
  <si>
    <t>U/L Tax Ref Bd Ser 2006</t>
  </si>
  <si>
    <t>U/L Tax Sch Bldg Bds Ser 2009</t>
  </si>
  <si>
    <t>U/L Tax Ref Bds Ser 2009</t>
  </si>
  <si>
    <t>U/L Tax Ref Bds Ser 2009A</t>
  </si>
  <si>
    <t>U/L Tax Ref Bds Ser 2010</t>
  </si>
  <si>
    <t>U/L Tax Ref Bds Ser 2011</t>
  </si>
  <si>
    <t>U/L Tax Ref Bds Ser 2012</t>
  </si>
  <si>
    <t>U/L Tax Ref Bds Ser 2012-A</t>
  </si>
  <si>
    <t>U/L Tax Ref Bds Ser 2013</t>
  </si>
  <si>
    <t>U/L Tax Ref Bds Ser 2014</t>
  </si>
  <si>
    <t>U/L Tax Ref Bds Ser 2014A</t>
  </si>
  <si>
    <t>U/L Tax Sch Bldg Bds Ser 2015</t>
  </si>
  <si>
    <t>U/L Tax Ref Bds Ser 2015</t>
  </si>
  <si>
    <t>U/L Tax Ref Bds Ser 2015A</t>
  </si>
  <si>
    <t>U/L Tax Ref Bds Ser 2016A</t>
  </si>
  <si>
    <t>U/L Tax Ref Bds Ser 2016B</t>
  </si>
  <si>
    <t>U/L Tax Ref Bds Ser 2019</t>
  </si>
  <si>
    <t>U/L Tax Sch Bldg Bds Ser 2020</t>
  </si>
  <si>
    <t>U/L Tax Ref Bds Ser 2020</t>
  </si>
  <si>
    <t>U/L Tax Ref Bds Ser 2020A</t>
  </si>
  <si>
    <t>U/L Tax Ref Bds Ser 2021</t>
  </si>
  <si>
    <t>To construct, renovate and equip school buildings within the District and to provide funds to refund certain of the District's outstanding Unlimited Tax Bonds, and to pay the costs of issuance of the Bonds.</t>
  </si>
  <si>
    <t>Unlimited Tax Refunding Bonds</t>
  </si>
  <si>
    <t>The issuance of $169,500,000 of bonds by Keller Independent School District for the acquisition, construction and equipment of school buildings and the purchase of the necessary sites for school buildings and levying the tax in payment thereof, including the costs of any credit agreements executed in connection with the bonds</t>
  </si>
  <si>
    <t>The issuance of $279,465,000 of bonds by Keller Independent School District for the acquisition, construction and equipment of school buildings and the purchase of the necessary sites for school buildings and levying the tax in payment thereof, including the costs of any credit agreements executed in connection with the bonds</t>
  </si>
  <si>
    <t>Municipal Advisory Council of Texas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</si>
</sst>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1">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6" fillId="0" borderId="1" xfId="1" applyBorder="1" applyAlignment="1" applyProtection="1">
      <alignment horizontal="left"/>
      <protection locked="0"/>
    </xf>
    <xf numFmtId="42" fontId="1" fillId="0" borderId="1" xfId="0" applyNumberFormat="1" applyFont="1" applyBorder="1" applyAlignment="1">
      <alignment horizontal="left" vertical="center"/>
    </xf>
    <xf numFmtId="42"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cellXfs>
  <cellStyles count="2">
    <cellStyle name="Hyperlink" xfId="1" builtinId="8"/>
    <cellStyle name="Normal" xfId="0" builtinId="0"/>
  </cellStyles>
  <dxfs count="9">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ristin.williams@kellerisd.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23" sqref="B23"/>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17</v>
      </c>
    </row>
    <row r="6" spans="1:2" x14ac:dyDescent="0.25">
      <c r="A6" s="12" t="s">
        <v>22</v>
      </c>
      <c r="B6" s="70"/>
    </row>
    <row r="7" spans="1:2" x14ac:dyDescent="0.25">
      <c r="A7" s="12" t="s">
        <v>239</v>
      </c>
      <c r="B7" s="69">
        <v>2023</v>
      </c>
    </row>
    <row r="8" spans="1:2" x14ac:dyDescent="0.25">
      <c r="A8" s="12" t="s">
        <v>298</v>
      </c>
      <c r="B8" s="71">
        <v>44743</v>
      </c>
    </row>
    <row r="9" spans="1:2" x14ac:dyDescent="0.25">
      <c r="A9" s="12" t="s">
        <v>14</v>
      </c>
      <c r="B9" s="65">
        <f>IF(ISBLANK(B8),"",DATE(YEAR(B8)+1,MONTH(B8),DAY(B8)-1))</f>
        <v>45107</v>
      </c>
    </row>
    <row r="10" spans="1:2" x14ac:dyDescent="0.25">
      <c r="A10" s="12" t="s">
        <v>21</v>
      </c>
      <c r="B10" s="71"/>
    </row>
    <row r="11" spans="1:2" x14ac:dyDescent="0.25">
      <c r="A11" s="12" t="s">
        <v>240</v>
      </c>
      <c r="B11" s="72" t="s">
        <v>300</v>
      </c>
    </row>
    <row r="12" spans="1:2" x14ac:dyDescent="0.25">
      <c r="A12" s="12" t="s">
        <v>214</v>
      </c>
      <c r="B12" s="69"/>
    </row>
    <row r="13" spans="1:2" x14ac:dyDescent="0.25">
      <c r="A13" s="64" t="s">
        <v>241</v>
      </c>
      <c r="B13" s="69" t="s">
        <v>12</v>
      </c>
    </row>
    <row r="14" spans="1:2" x14ac:dyDescent="0.25">
      <c r="A14" s="34"/>
      <c r="B14" s="19"/>
    </row>
    <row r="15" spans="1:2" x14ac:dyDescent="0.25">
      <c r="A15" s="33" t="s">
        <v>3</v>
      </c>
      <c r="B15" s="16"/>
    </row>
    <row r="16" spans="1:2" x14ac:dyDescent="0.25">
      <c r="A16" s="15" t="s">
        <v>242</v>
      </c>
      <c r="B16" s="69" t="s">
        <v>301</v>
      </c>
    </row>
    <row r="17" spans="1:2" x14ac:dyDescent="0.25">
      <c r="A17" s="15" t="s">
        <v>243</v>
      </c>
      <c r="B17" s="69" t="s">
        <v>302</v>
      </c>
    </row>
    <row r="18" spans="1:2" x14ac:dyDescent="0.25">
      <c r="A18" s="15" t="s">
        <v>244</v>
      </c>
      <c r="B18" s="72" t="s">
        <v>303</v>
      </c>
    </row>
    <row r="19" spans="1:2" x14ac:dyDescent="0.25">
      <c r="A19" s="15" t="s">
        <v>4</v>
      </c>
      <c r="B19" s="87" t="s">
        <v>304</v>
      </c>
    </row>
    <row r="20" spans="1:2" x14ac:dyDescent="0.25">
      <c r="A20" s="15" t="s">
        <v>245</v>
      </c>
      <c r="B20" s="69" t="s">
        <v>305</v>
      </c>
    </row>
    <row r="21" spans="1:2" x14ac:dyDescent="0.25">
      <c r="A21" s="15" t="s">
        <v>5</v>
      </c>
      <c r="B21" s="69"/>
    </row>
    <row r="22" spans="1:2" x14ac:dyDescent="0.25">
      <c r="A22" s="15" t="s">
        <v>246</v>
      </c>
      <c r="B22" s="69" t="s">
        <v>306</v>
      </c>
    </row>
    <row r="23" spans="1:2" x14ac:dyDescent="0.25">
      <c r="A23" s="15" t="s">
        <v>247</v>
      </c>
      <c r="B23" s="73">
        <v>76248</v>
      </c>
    </row>
    <row r="24" spans="1:2" x14ac:dyDescent="0.25">
      <c r="A24" s="15" t="s">
        <v>248</v>
      </c>
      <c r="B24" s="69" t="s">
        <v>307</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8" priority="5">
      <formula>$B$25="Yes"</formula>
    </cfRule>
  </conditionalFormatting>
  <conditionalFormatting sqref="B6">
    <cfRule type="expression" dxfId="7" priority="3">
      <formula>$B$5="Other"</formula>
    </cfRule>
    <cfRule type="expression" dxfId="6" priority="4">
      <formula>$B$5="(select)"</formula>
    </cfRule>
  </conditionalFormatting>
  <conditionalFormatting sqref="B9">
    <cfRule type="expression" dxfId="5" priority="1">
      <formula>$B$8=""</formula>
    </cfRule>
    <cfRule type="cellIs" dxfId="4"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9" r:id="rId1" xr:uid="{208D5497-DA23-4DED-807C-4E1C5E487C32}"/>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activeCell="E13" sqref="E13"/>
    </sheetView>
  </sheetViews>
  <sheetFormatPr defaultColWidth="0" defaultRowHeight="15.75" zeroHeight="1" x14ac:dyDescent="0.25"/>
  <cols>
    <col min="1" max="1" width="33.7109375" style="1" customWidth="1"/>
    <col min="2" max="2" width="15.7109375" style="1" customWidth="1"/>
    <col min="3" max="3" width="18.85546875" style="4" bestFit="1" customWidth="1"/>
    <col min="4" max="4" width="24.7109375" style="4" bestFit="1" customWidth="1"/>
    <col min="5" max="5" width="31.7109375" style="4" bestFit="1"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9.57031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Keller ISD</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2023</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112.5" customHeight="1"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14" t="s">
        <v>308</v>
      </c>
      <c r="B10" s="13"/>
      <c r="C10" s="88">
        <v>0</v>
      </c>
      <c r="D10" s="88">
        <v>0</v>
      </c>
      <c r="E10" s="89">
        <v>0</v>
      </c>
      <c r="F10" s="90"/>
      <c r="G10" s="13" t="s">
        <v>11</v>
      </c>
      <c r="H10" s="89">
        <v>0</v>
      </c>
      <c r="I10" s="89">
        <v>0</v>
      </c>
      <c r="J10" s="89">
        <f>H10-I10</f>
        <v>0</v>
      </c>
      <c r="K10" s="13"/>
      <c r="L10" s="13" t="s">
        <v>11</v>
      </c>
      <c r="M10" s="74" t="s">
        <v>11</v>
      </c>
      <c r="N10" s="74" t="s">
        <v>11</v>
      </c>
      <c r="O10" s="75" t="s">
        <v>11</v>
      </c>
      <c r="P10" s="75" t="s">
        <v>11</v>
      </c>
      <c r="Q10" s="75"/>
      <c r="R10" s="74"/>
      <c r="S10" s="74"/>
    </row>
    <row r="11" spans="1:19" s="3" customFormat="1" ht="110.25" customHeight="1" x14ac:dyDescent="0.25">
      <c r="A11" s="14" t="s">
        <v>309</v>
      </c>
      <c r="B11" s="14"/>
      <c r="C11" s="88">
        <v>29698013</v>
      </c>
      <c r="D11" s="88">
        <v>760000</v>
      </c>
      <c r="E11" s="89">
        <v>782800</v>
      </c>
      <c r="F11" s="90">
        <v>46752</v>
      </c>
      <c r="G11" s="13" t="s">
        <v>12</v>
      </c>
      <c r="H11" s="89">
        <v>40000000</v>
      </c>
      <c r="I11" s="89">
        <v>40000000</v>
      </c>
      <c r="J11" s="89">
        <f t="shared" ref="J11:J61" si="0">H11-I11</f>
        <v>0</v>
      </c>
      <c r="K11" s="13" t="s">
        <v>331</v>
      </c>
      <c r="L11" s="13"/>
      <c r="M11" s="74" t="s">
        <v>77</v>
      </c>
      <c r="N11" s="74" t="s">
        <v>44</v>
      </c>
      <c r="O11" s="75"/>
      <c r="P11" s="75"/>
      <c r="Q11" s="75"/>
      <c r="R11" s="74"/>
      <c r="S11" s="74"/>
    </row>
    <row r="12" spans="1:19" s="3" customFormat="1" x14ac:dyDescent="0.25">
      <c r="A12" s="14" t="s">
        <v>310</v>
      </c>
      <c r="B12" s="14"/>
      <c r="C12" s="88">
        <v>89844973</v>
      </c>
      <c r="D12" s="88">
        <v>0</v>
      </c>
      <c r="E12" s="89">
        <v>0</v>
      </c>
      <c r="F12" s="90"/>
      <c r="G12" s="13"/>
      <c r="H12" s="89">
        <v>0</v>
      </c>
      <c r="I12" s="89">
        <v>0</v>
      </c>
      <c r="J12" s="89">
        <f t="shared" si="0"/>
        <v>0</v>
      </c>
      <c r="K12" s="13"/>
      <c r="L12" s="13"/>
      <c r="M12" s="74" t="s">
        <v>11</v>
      </c>
      <c r="N12" s="74" t="s">
        <v>11</v>
      </c>
      <c r="O12" s="75"/>
      <c r="P12" s="75"/>
      <c r="Q12" s="75"/>
      <c r="R12" s="74"/>
      <c r="S12" s="74"/>
    </row>
    <row r="13" spans="1:19" s="3" customFormat="1" x14ac:dyDescent="0.25">
      <c r="A13" s="14" t="s">
        <v>311</v>
      </c>
      <c r="B13" s="14"/>
      <c r="C13" s="88">
        <v>142299951</v>
      </c>
      <c r="D13" s="88">
        <v>0</v>
      </c>
      <c r="E13" s="89">
        <v>0</v>
      </c>
      <c r="F13" s="90"/>
      <c r="G13" s="13"/>
      <c r="H13" s="89">
        <v>0</v>
      </c>
      <c r="I13" s="89">
        <v>0</v>
      </c>
      <c r="J13" s="89">
        <f>H13-I13</f>
        <v>0</v>
      </c>
      <c r="K13" s="13"/>
      <c r="L13" s="13"/>
      <c r="M13" s="74" t="s">
        <v>11</v>
      </c>
      <c r="N13" s="74" t="s">
        <v>11</v>
      </c>
      <c r="O13" s="75"/>
      <c r="P13" s="75"/>
      <c r="Q13" s="75"/>
      <c r="R13" s="74"/>
      <c r="S13" s="74"/>
    </row>
    <row r="14" spans="1:19" s="3" customFormat="1" x14ac:dyDescent="0.25">
      <c r="A14" s="14" t="s">
        <v>312</v>
      </c>
      <c r="B14" s="14"/>
      <c r="C14" s="88">
        <v>11199999</v>
      </c>
      <c r="D14" s="88">
        <v>0</v>
      </c>
      <c r="E14" s="89">
        <v>0</v>
      </c>
      <c r="F14" s="90"/>
      <c r="G14" s="13"/>
      <c r="H14" s="89">
        <v>0</v>
      </c>
      <c r="I14" s="89">
        <v>0</v>
      </c>
      <c r="J14" s="89">
        <f>H14-I14</f>
        <v>0</v>
      </c>
      <c r="K14" s="13"/>
      <c r="L14" s="13"/>
      <c r="M14" s="74" t="s">
        <v>11</v>
      </c>
      <c r="N14" s="74" t="s">
        <v>11</v>
      </c>
      <c r="O14" s="75"/>
      <c r="P14" s="75"/>
      <c r="Q14" s="75"/>
      <c r="R14" s="74"/>
      <c r="S14" s="74"/>
    </row>
    <row r="15" spans="1:19" s="3" customFormat="1" x14ac:dyDescent="0.25">
      <c r="A15" s="14" t="s">
        <v>313</v>
      </c>
      <c r="B15" s="14"/>
      <c r="C15" s="88">
        <v>22419992</v>
      </c>
      <c r="D15" s="88">
        <v>0</v>
      </c>
      <c r="E15" s="89">
        <v>0</v>
      </c>
      <c r="F15" s="90"/>
      <c r="G15" s="13"/>
      <c r="H15" s="89">
        <v>0</v>
      </c>
      <c r="I15" s="89">
        <v>0</v>
      </c>
      <c r="J15" s="89">
        <f t="shared" si="0"/>
        <v>0</v>
      </c>
      <c r="K15" s="13"/>
      <c r="L15" s="13"/>
      <c r="M15" s="74" t="s">
        <v>43</v>
      </c>
      <c r="N15" s="74" t="s">
        <v>44</v>
      </c>
      <c r="O15" s="75"/>
      <c r="P15" s="75"/>
      <c r="Q15" s="75"/>
      <c r="R15" s="74"/>
      <c r="S15" s="74"/>
    </row>
    <row r="16" spans="1:19" s="3" customFormat="1" x14ac:dyDescent="0.25">
      <c r="A16" s="14" t="s">
        <v>314</v>
      </c>
      <c r="B16" s="14"/>
      <c r="C16" s="88">
        <v>8389999</v>
      </c>
      <c r="D16" s="88">
        <v>0</v>
      </c>
      <c r="E16" s="89">
        <v>0</v>
      </c>
      <c r="F16" s="90"/>
      <c r="G16" s="13"/>
      <c r="H16" s="89">
        <v>0</v>
      </c>
      <c r="I16" s="89">
        <v>0</v>
      </c>
      <c r="J16" s="89">
        <f t="shared" si="0"/>
        <v>0</v>
      </c>
      <c r="K16" s="13"/>
      <c r="L16" s="13"/>
      <c r="M16" s="74" t="s">
        <v>11</v>
      </c>
      <c r="N16" s="74" t="s">
        <v>11</v>
      </c>
      <c r="O16" s="75"/>
      <c r="P16" s="75"/>
      <c r="Q16" s="75"/>
      <c r="R16" s="74"/>
      <c r="S16" s="74"/>
    </row>
    <row r="17" spans="1:19" s="3" customFormat="1" x14ac:dyDescent="0.25">
      <c r="A17" s="14" t="s">
        <v>315</v>
      </c>
      <c r="B17" s="14"/>
      <c r="C17" s="88">
        <v>9370000</v>
      </c>
      <c r="D17" s="88">
        <v>0</v>
      </c>
      <c r="E17" s="89">
        <v>0</v>
      </c>
      <c r="F17" s="90"/>
      <c r="G17" s="13"/>
      <c r="H17" s="89">
        <v>0</v>
      </c>
      <c r="I17" s="89">
        <v>0</v>
      </c>
      <c r="J17" s="89">
        <f t="shared" si="0"/>
        <v>0</v>
      </c>
      <c r="K17" s="13"/>
      <c r="L17" s="13"/>
      <c r="M17" s="74" t="s">
        <v>43</v>
      </c>
      <c r="N17" s="74" t="s">
        <v>44</v>
      </c>
      <c r="O17" s="75"/>
      <c r="P17" s="75"/>
      <c r="Q17" s="75"/>
      <c r="R17" s="74"/>
      <c r="S17" s="74"/>
    </row>
    <row r="18" spans="1:19" s="3" customFormat="1" x14ac:dyDescent="0.25">
      <c r="A18" s="14" t="s">
        <v>316</v>
      </c>
      <c r="B18" s="14"/>
      <c r="C18" s="88">
        <v>2710000</v>
      </c>
      <c r="D18" s="88">
        <v>0</v>
      </c>
      <c r="E18" s="89">
        <v>0</v>
      </c>
      <c r="F18" s="90"/>
      <c r="G18" s="13"/>
      <c r="H18" s="89">
        <v>0</v>
      </c>
      <c r="I18" s="89">
        <v>0</v>
      </c>
      <c r="J18" s="89">
        <f t="shared" si="0"/>
        <v>0</v>
      </c>
      <c r="K18" s="13"/>
      <c r="L18" s="13"/>
      <c r="M18" s="74" t="s">
        <v>43</v>
      </c>
      <c r="N18" s="74" t="s">
        <v>77</v>
      </c>
      <c r="O18" s="75"/>
      <c r="P18" s="75"/>
      <c r="Q18" s="75"/>
      <c r="R18" s="74"/>
      <c r="S18" s="74"/>
    </row>
    <row r="19" spans="1:19" s="3" customFormat="1" x14ac:dyDescent="0.25">
      <c r="A19" s="14" t="s">
        <v>317</v>
      </c>
      <c r="B19" s="14"/>
      <c r="C19" s="88">
        <v>4339998</v>
      </c>
      <c r="D19" s="88">
        <v>0</v>
      </c>
      <c r="E19" s="89">
        <v>0</v>
      </c>
      <c r="F19" s="90"/>
      <c r="G19" s="13"/>
      <c r="H19" s="89">
        <v>0</v>
      </c>
      <c r="I19" s="89">
        <v>0</v>
      </c>
      <c r="J19" s="89">
        <f t="shared" si="0"/>
        <v>0</v>
      </c>
      <c r="K19" s="13"/>
      <c r="L19" s="13"/>
      <c r="M19" s="74" t="s">
        <v>43</v>
      </c>
      <c r="N19" s="74" t="s">
        <v>77</v>
      </c>
      <c r="O19" s="75"/>
      <c r="P19" s="75"/>
      <c r="Q19" s="75"/>
      <c r="R19" s="74"/>
      <c r="S19" s="74"/>
    </row>
    <row r="20" spans="1:19" s="3" customFormat="1" x14ac:dyDescent="0.25">
      <c r="A20" s="14" t="s">
        <v>318</v>
      </c>
      <c r="B20" s="14"/>
      <c r="C20" s="88">
        <v>81080000</v>
      </c>
      <c r="D20" s="88">
        <v>15500000</v>
      </c>
      <c r="E20" s="89">
        <f>20804375-4388125</f>
        <v>16416250</v>
      </c>
      <c r="F20" s="90">
        <v>48213</v>
      </c>
      <c r="G20" s="13" t="s">
        <v>12</v>
      </c>
      <c r="H20" s="89">
        <v>0</v>
      </c>
      <c r="I20" s="89">
        <v>0</v>
      </c>
      <c r="J20" s="89">
        <f t="shared" si="0"/>
        <v>0</v>
      </c>
      <c r="K20" s="13" t="s">
        <v>332</v>
      </c>
      <c r="L20" s="13"/>
      <c r="M20" s="74" t="s">
        <v>43</v>
      </c>
      <c r="N20" s="74" t="s">
        <v>44</v>
      </c>
      <c r="O20" s="75"/>
      <c r="P20" s="75"/>
      <c r="Q20" s="75"/>
      <c r="R20" s="74"/>
      <c r="S20" s="74"/>
    </row>
    <row r="21" spans="1:19" s="3" customFormat="1" x14ac:dyDescent="0.25">
      <c r="A21" s="14" t="s">
        <v>319</v>
      </c>
      <c r="B21" s="14"/>
      <c r="C21" s="88">
        <v>45650000</v>
      </c>
      <c r="D21" s="88">
        <v>13920000</v>
      </c>
      <c r="E21" s="89">
        <f>23942162.5-9600909.55</f>
        <v>14341252.949999999</v>
      </c>
      <c r="F21" s="90">
        <v>46022</v>
      </c>
      <c r="G21" s="13" t="s">
        <v>12</v>
      </c>
      <c r="H21" s="89">
        <v>0</v>
      </c>
      <c r="I21" s="89">
        <v>0</v>
      </c>
      <c r="J21" s="89">
        <f t="shared" si="0"/>
        <v>0</v>
      </c>
      <c r="K21" s="13" t="s">
        <v>332</v>
      </c>
      <c r="L21" s="13"/>
      <c r="M21" s="74" t="s">
        <v>77</v>
      </c>
      <c r="N21" s="74" t="s">
        <v>77</v>
      </c>
      <c r="O21" s="75"/>
      <c r="P21" s="75"/>
      <c r="Q21" s="75"/>
      <c r="R21" s="74"/>
      <c r="S21" s="74"/>
    </row>
    <row r="22" spans="1:19" s="3" customFormat="1" x14ac:dyDescent="0.25">
      <c r="A22" s="14" t="s">
        <v>320</v>
      </c>
      <c r="B22" s="14"/>
      <c r="C22" s="88">
        <v>56565000</v>
      </c>
      <c r="D22" s="88">
        <f>26925000-4660000</f>
        <v>22265000</v>
      </c>
      <c r="E22" s="89">
        <f>30470125-5889750</f>
        <v>24580375</v>
      </c>
      <c r="F22" s="90">
        <v>47483</v>
      </c>
      <c r="G22" s="13" t="s">
        <v>12</v>
      </c>
      <c r="H22" s="89">
        <v>0</v>
      </c>
      <c r="I22" s="89">
        <v>0</v>
      </c>
      <c r="J22" s="89">
        <f t="shared" si="0"/>
        <v>0</v>
      </c>
      <c r="K22" s="13" t="s">
        <v>332</v>
      </c>
      <c r="L22" s="13"/>
      <c r="M22" s="74" t="s">
        <v>43</v>
      </c>
      <c r="N22" s="74" t="s">
        <v>44</v>
      </c>
      <c r="O22" s="75"/>
      <c r="P22" s="75"/>
      <c r="Q22" s="75"/>
      <c r="R22" s="74"/>
      <c r="S22" s="74"/>
    </row>
    <row r="23" spans="1:19" s="3" customFormat="1" ht="126" x14ac:dyDescent="0.25">
      <c r="A23" s="14" t="s">
        <v>321</v>
      </c>
      <c r="B23" s="14"/>
      <c r="C23" s="88">
        <v>153875000</v>
      </c>
      <c r="D23" s="88">
        <f>125725000-2115000</f>
        <v>123610000</v>
      </c>
      <c r="E23" s="89">
        <f>209924987.5-7505975</f>
        <v>202419012.5</v>
      </c>
      <c r="F23" s="90">
        <v>51866</v>
      </c>
      <c r="G23" s="13" t="s">
        <v>12</v>
      </c>
      <c r="H23" s="89">
        <v>169500000</v>
      </c>
      <c r="I23" s="89">
        <v>169500000</v>
      </c>
      <c r="J23" s="89">
        <f t="shared" si="0"/>
        <v>0</v>
      </c>
      <c r="K23" s="13" t="s">
        <v>333</v>
      </c>
      <c r="L23" s="13"/>
      <c r="M23" s="74" t="s">
        <v>43</v>
      </c>
      <c r="N23" s="74" t="s">
        <v>44</v>
      </c>
      <c r="O23" s="75"/>
      <c r="P23" s="75"/>
      <c r="Q23" s="75"/>
      <c r="R23" s="74"/>
      <c r="S23" s="74"/>
    </row>
    <row r="24" spans="1:19" s="3" customFormat="1" x14ac:dyDescent="0.25">
      <c r="A24" s="14" t="s">
        <v>322</v>
      </c>
      <c r="B24" s="14"/>
      <c r="C24" s="88">
        <v>98675000</v>
      </c>
      <c r="D24" s="88">
        <v>6525000</v>
      </c>
      <c r="E24" s="89">
        <v>7617875</v>
      </c>
      <c r="F24" s="90">
        <v>48944</v>
      </c>
      <c r="G24" s="13" t="s">
        <v>12</v>
      </c>
      <c r="H24" s="89">
        <v>0</v>
      </c>
      <c r="I24" s="89">
        <v>0</v>
      </c>
      <c r="J24" s="89">
        <f t="shared" si="0"/>
        <v>0</v>
      </c>
      <c r="K24" s="13" t="s">
        <v>332</v>
      </c>
      <c r="L24" s="13"/>
      <c r="M24" s="74" t="s">
        <v>43</v>
      </c>
      <c r="N24" s="74" t="s">
        <v>44</v>
      </c>
      <c r="O24" s="75"/>
      <c r="P24" s="75"/>
      <c r="Q24" s="75"/>
      <c r="R24" s="74"/>
      <c r="S24" s="74"/>
    </row>
    <row r="25" spans="1:19" s="3" customFormat="1" x14ac:dyDescent="0.25">
      <c r="A25" s="14" t="s">
        <v>323</v>
      </c>
      <c r="B25" s="14"/>
      <c r="C25" s="88">
        <v>116577588</v>
      </c>
      <c r="D25" s="88">
        <v>10580000</v>
      </c>
      <c r="E25" s="89">
        <f>15910000-4351000</f>
        <v>11559000</v>
      </c>
      <c r="F25" s="90">
        <v>49674</v>
      </c>
      <c r="G25" s="13" t="s">
        <v>12</v>
      </c>
      <c r="H25" s="89">
        <v>0</v>
      </c>
      <c r="I25" s="89">
        <v>0</v>
      </c>
      <c r="J25" s="89">
        <f t="shared" si="0"/>
        <v>0</v>
      </c>
      <c r="K25" s="13" t="s">
        <v>332</v>
      </c>
      <c r="L25" s="13"/>
      <c r="M25" s="74" t="s">
        <v>43</v>
      </c>
      <c r="N25" s="74" t="s">
        <v>44</v>
      </c>
      <c r="O25" s="75"/>
      <c r="P25" s="75"/>
      <c r="Q25" s="75"/>
      <c r="R25" s="74"/>
      <c r="S25" s="74"/>
    </row>
    <row r="26" spans="1:19" s="3" customFormat="1" x14ac:dyDescent="0.25">
      <c r="A26" s="14" t="s">
        <v>324</v>
      </c>
      <c r="B26" s="14"/>
      <c r="C26" s="88">
        <v>70915000</v>
      </c>
      <c r="D26" s="88">
        <f>61795000-6100000</f>
        <v>55695000</v>
      </c>
      <c r="E26" s="89">
        <f>75696750-8992700</f>
        <v>66704050</v>
      </c>
      <c r="F26" s="90">
        <v>48579</v>
      </c>
      <c r="G26" s="13" t="s">
        <v>12</v>
      </c>
      <c r="H26" s="89">
        <v>0</v>
      </c>
      <c r="I26" s="89">
        <v>0</v>
      </c>
      <c r="J26" s="89">
        <f t="shared" si="0"/>
        <v>0</v>
      </c>
      <c r="K26" s="13" t="s">
        <v>332</v>
      </c>
      <c r="L26" s="13"/>
      <c r="M26" s="74" t="s">
        <v>43</v>
      </c>
      <c r="N26" s="74" t="s">
        <v>44</v>
      </c>
      <c r="O26" s="75"/>
      <c r="P26" s="75"/>
      <c r="Q26" s="75"/>
      <c r="R26" s="74"/>
      <c r="S26" s="74"/>
    </row>
    <row r="27" spans="1:19" s="3" customFormat="1" x14ac:dyDescent="0.25">
      <c r="A27" s="14" t="s">
        <v>325</v>
      </c>
      <c r="B27" s="14"/>
      <c r="C27" s="88">
        <v>56020000</v>
      </c>
      <c r="D27" s="88">
        <f>48940000-1940000</f>
        <v>47000000</v>
      </c>
      <c r="E27" s="89">
        <f>63415100-3946900</f>
        <v>59468200</v>
      </c>
      <c r="F27" s="90">
        <v>48579</v>
      </c>
      <c r="G27" s="13" t="s">
        <v>12</v>
      </c>
      <c r="H27" s="89">
        <v>0</v>
      </c>
      <c r="I27" s="89">
        <v>0</v>
      </c>
      <c r="J27" s="89">
        <f t="shared" si="0"/>
        <v>0</v>
      </c>
      <c r="K27" s="13" t="s">
        <v>332</v>
      </c>
      <c r="L27" s="13"/>
      <c r="M27" s="74" t="s">
        <v>43</v>
      </c>
      <c r="N27" s="74" t="s">
        <v>44</v>
      </c>
      <c r="O27" s="75"/>
      <c r="P27" s="75"/>
      <c r="Q27" s="75"/>
      <c r="R27" s="74"/>
      <c r="S27" s="74"/>
    </row>
    <row r="28" spans="1:19" s="3" customFormat="1" x14ac:dyDescent="0.25">
      <c r="A28" s="14" t="s">
        <v>326</v>
      </c>
      <c r="B28" s="14"/>
      <c r="C28" s="88">
        <v>14280000</v>
      </c>
      <c r="D28" s="88">
        <f>13920000-0</f>
        <v>13920000</v>
      </c>
      <c r="E28" s="89">
        <f>18442750-696000</f>
        <v>17746750</v>
      </c>
      <c r="F28" s="90">
        <v>48213</v>
      </c>
      <c r="G28" s="13" t="s">
        <v>12</v>
      </c>
      <c r="H28" s="89">
        <v>0</v>
      </c>
      <c r="I28" s="89">
        <v>0</v>
      </c>
      <c r="J28" s="89">
        <f t="shared" si="0"/>
        <v>0</v>
      </c>
      <c r="K28" s="13" t="s">
        <v>332</v>
      </c>
      <c r="L28" s="13"/>
      <c r="M28" s="74" t="s">
        <v>43</v>
      </c>
      <c r="N28" s="74" t="s">
        <v>44</v>
      </c>
      <c r="O28" s="75"/>
      <c r="P28" s="75"/>
      <c r="Q28" s="75"/>
      <c r="R28" s="74"/>
      <c r="S28" s="74"/>
    </row>
    <row r="29" spans="1:19" s="3" customFormat="1" ht="126" x14ac:dyDescent="0.25">
      <c r="A29" s="14" t="s">
        <v>327</v>
      </c>
      <c r="B29" s="14"/>
      <c r="C29" s="88">
        <v>279465000</v>
      </c>
      <c r="D29" s="88">
        <f>262915000-7500000</f>
        <v>255415000</v>
      </c>
      <c r="E29" s="89">
        <f>469838400-18211600</f>
        <v>451626800</v>
      </c>
      <c r="F29" s="90">
        <v>54057</v>
      </c>
      <c r="G29" s="13" t="s">
        <v>12</v>
      </c>
      <c r="H29" s="89">
        <v>279465000</v>
      </c>
      <c r="I29" s="89">
        <v>181268081.33000001</v>
      </c>
      <c r="J29" s="89">
        <f t="shared" si="0"/>
        <v>98196918.669999987</v>
      </c>
      <c r="K29" s="13" t="s">
        <v>334</v>
      </c>
      <c r="L29" s="13"/>
      <c r="M29" s="74" t="s">
        <v>43</v>
      </c>
      <c r="N29" s="74" t="s">
        <v>44</v>
      </c>
      <c r="O29" s="75"/>
      <c r="P29" s="75"/>
      <c r="Q29" s="75"/>
      <c r="R29" s="74"/>
      <c r="S29" s="74"/>
    </row>
    <row r="30" spans="1:19" s="3" customFormat="1" x14ac:dyDescent="0.25">
      <c r="A30" s="14" t="s">
        <v>328</v>
      </c>
      <c r="B30" s="14"/>
      <c r="C30" s="88">
        <v>9980000</v>
      </c>
      <c r="D30" s="88">
        <f>7980000-285000</f>
        <v>7695000</v>
      </c>
      <c r="E30" s="89">
        <f>9846200-657150</f>
        <v>9189050</v>
      </c>
      <c r="F30" s="90">
        <v>47848</v>
      </c>
      <c r="G30" s="13" t="s">
        <v>12</v>
      </c>
      <c r="H30" s="89">
        <v>0</v>
      </c>
      <c r="I30" s="89"/>
      <c r="J30" s="89">
        <f t="shared" si="0"/>
        <v>0</v>
      </c>
      <c r="K30" s="13" t="s">
        <v>332</v>
      </c>
      <c r="L30" s="13"/>
      <c r="M30" s="74" t="s">
        <v>43</v>
      </c>
      <c r="N30" s="74" t="s">
        <v>44</v>
      </c>
      <c r="O30" s="75"/>
      <c r="P30" s="75"/>
      <c r="Q30" s="75"/>
      <c r="R30" s="74"/>
      <c r="S30" s="74"/>
    </row>
    <row r="31" spans="1:19" s="3" customFormat="1" x14ac:dyDescent="0.25">
      <c r="A31" s="14" t="s">
        <v>329</v>
      </c>
      <c r="B31" s="14"/>
      <c r="C31" s="88">
        <v>85759989</v>
      </c>
      <c r="D31" s="88">
        <f>85759988.6-865000</f>
        <v>84894988.599999994</v>
      </c>
      <c r="E31" s="89">
        <f>104596963.36-3482910.26</f>
        <v>101114053.09999999</v>
      </c>
      <c r="F31" s="90">
        <v>49674</v>
      </c>
      <c r="G31" s="13" t="s">
        <v>12</v>
      </c>
      <c r="H31" s="89">
        <v>0</v>
      </c>
      <c r="I31" s="89">
        <v>0</v>
      </c>
      <c r="J31" s="89">
        <f t="shared" si="0"/>
        <v>0</v>
      </c>
      <c r="K31" s="13" t="s">
        <v>332</v>
      </c>
      <c r="L31" s="13"/>
      <c r="M31" s="74" t="s">
        <v>43</v>
      </c>
      <c r="N31" s="74" t="s">
        <v>44</v>
      </c>
      <c r="O31" s="75"/>
      <c r="P31" s="75"/>
      <c r="Q31" s="75"/>
      <c r="R31" s="74"/>
      <c r="S31" s="74"/>
    </row>
    <row r="32" spans="1:19" s="3" customFormat="1" x14ac:dyDescent="0.25">
      <c r="A32" s="14" t="s">
        <v>330</v>
      </c>
      <c r="B32" s="14"/>
      <c r="C32" s="88">
        <v>168319991</v>
      </c>
      <c r="D32" s="88">
        <f>166525195-200195</f>
        <v>166325000</v>
      </c>
      <c r="E32" s="89">
        <v>212178178.52000001</v>
      </c>
      <c r="F32" s="90">
        <v>49674</v>
      </c>
      <c r="G32" s="13" t="s">
        <v>12</v>
      </c>
      <c r="H32" s="89">
        <v>0</v>
      </c>
      <c r="I32" s="89">
        <v>0</v>
      </c>
      <c r="J32" s="89">
        <f t="shared" si="0"/>
        <v>0</v>
      </c>
      <c r="K32" s="13" t="s">
        <v>332</v>
      </c>
      <c r="L32" s="13"/>
      <c r="M32" s="74" t="s">
        <v>49</v>
      </c>
      <c r="N32" s="74" t="s">
        <v>44</v>
      </c>
      <c r="O32" s="75"/>
      <c r="P32" s="75"/>
      <c r="Q32" s="75"/>
      <c r="R32" s="74"/>
      <c r="S32" s="74"/>
    </row>
    <row r="33" spans="1:19" s="3" customFormat="1" x14ac:dyDescent="0.25">
      <c r="A33" s="74"/>
      <c r="B33" s="74"/>
      <c r="C33" s="76">
        <v>0</v>
      </c>
      <c r="D33" s="76"/>
      <c r="E33" s="77"/>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sheet="1" objects="1" formatColumns="0" formatRows="0"/>
  <conditionalFormatting sqref="A10">
    <cfRule type="containsText" dxfId="3" priority="1" operator="containsText" text="No Reportable Debt">
      <formula>NOT(ISERROR(SEARCH("No Reportable Debt",A10)))</formula>
    </cfRule>
  </conditionalFormatting>
  <conditionalFormatting sqref="M10:Q110">
    <cfRule type="expression" dxfId="2" priority="2">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25" right="0.25" top="0.25" bottom="0" header="0" footer="0"/>
  <pageSetup paperSize="5" orientation="landscape"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tabSelected="1" zoomScale="85" zoomScaleNormal="85" workbookViewId="0">
      <selection activeCell="B17" sqref="B17"/>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Keller ISD</v>
      </c>
      <c r="C3" s="1"/>
      <c r="D3" s="1"/>
      <c r="E3" s="1"/>
      <c r="F3" s="1"/>
      <c r="H3" s="1"/>
      <c r="I3" s="1"/>
      <c r="J3" s="1"/>
      <c r="K3" s="1"/>
    </row>
    <row r="4" spans="1:11" x14ac:dyDescent="0.25">
      <c r="A4" s="12" t="s">
        <v>2</v>
      </c>
      <c r="B4" s="68">
        <f>IF(OR('1 - Contact Information'!B7="",'1 - Contact Information'!B7="(select)"),"",'1 - Contact Information'!B7)</f>
        <v>2023</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v>824104988.60000002</v>
      </c>
    </row>
    <row r="11" spans="1:11" x14ac:dyDescent="0.25">
      <c r="A11" s="52" t="s">
        <v>81</v>
      </c>
      <c r="B11" s="80">
        <v>824104988.60000002</v>
      </c>
    </row>
    <row r="12" spans="1:11" ht="31.5" x14ac:dyDescent="0.25">
      <c r="A12" s="52" t="s">
        <v>82</v>
      </c>
      <c r="B12" s="80">
        <v>1195743647.0699999</v>
      </c>
    </row>
    <row r="13" spans="1:11" x14ac:dyDescent="0.25">
      <c r="A13" s="18"/>
      <c r="B13" s="18"/>
    </row>
    <row r="14" spans="1:11" ht="31.5" x14ac:dyDescent="0.25">
      <c r="A14" s="25" t="s">
        <v>224</v>
      </c>
      <c r="B14" s="26"/>
    </row>
    <row r="15" spans="1:11" x14ac:dyDescent="0.25">
      <c r="A15" s="51" t="s">
        <v>83</v>
      </c>
      <c r="B15" s="79">
        <v>824104988.60000002</v>
      </c>
    </row>
    <row r="16" spans="1:11" ht="31.5" x14ac:dyDescent="0.25">
      <c r="A16" s="52" t="s">
        <v>84</v>
      </c>
      <c r="B16" s="80">
        <v>824104988.60000002</v>
      </c>
    </row>
    <row r="17" spans="1:2" ht="31.5" x14ac:dyDescent="0.25">
      <c r="A17" s="52" t="s">
        <v>85</v>
      </c>
      <c r="B17" s="80">
        <v>1195743647.0699999</v>
      </c>
    </row>
    <row r="18" spans="1:2" x14ac:dyDescent="0.25">
      <c r="A18" s="18"/>
      <c r="B18" s="18"/>
    </row>
    <row r="19" spans="1:2" ht="31.5" x14ac:dyDescent="0.25">
      <c r="A19" s="25" t="s">
        <v>223</v>
      </c>
      <c r="B19" s="28"/>
    </row>
    <row r="20" spans="1:2" x14ac:dyDescent="0.25">
      <c r="A20" s="51" t="s">
        <v>290</v>
      </c>
      <c r="B20" s="81">
        <v>166981</v>
      </c>
    </row>
    <row r="21" spans="1:2" x14ac:dyDescent="0.25">
      <c r="A21" s="51" t="s">
        <v>291</v>
      </c>
      <c r="B21" s="82" t="s">
        <v>335</v>
      </c>
    </row>
    <row r="22" spans="1:2" ht="31.5" customHeight="1" x14ac:dyDescent="0.25">
      <c r="A22" s="51" t="s">
        <v>86</v>
      </c>
      <c r="B22" s="79">
        <f>824104989/166981</f>
        <v>4935.3219168647929</v>
      </c>
    </row>
    <row r="23" spans="1:2" ht="31.5" x14ac:dyDescent="0.25">
      <c r="A23" s="52" t="s">
        <v>87</v>
      </c>
      <c r="B23" s="80">
        <f>824104989/166981</f>
        <v>4935.3219168647929</v>
      </c>
    </row>
    <row r="24" spans="1:2" ht="47.25" customHeight="1" x14ac:dyDescent="0.25">
      <c r="A24" s="52" t="s">
        <v>88</v>
      </c>
      <c r="B24" s="80">
        <f>1195743647/166981</f>
        <v>7160.9563183835289</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C3" sqref="C3"/>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2023</v>
      </c>
      <c r="D2" s="1" t="s">
        <v>11</v>
      </c>
      <c r="E2" s="1" t="s">
        <v>11</v>
      </c>
      <c r="F2" s="1" t="s">
        <v>11</v>
      </c>
      <c r="G2" s="1" t="s">
        <v>11</v>
      </c>
    </row>
    <row r="3" spans="1:8" x14ac:dyDescent="0.25">
      <c r="A3" s="1" t="s">
        <v>13</v>
      </c>
      <c r="B3" s="1" t="s">
        <v>16</v>
      </c>
      <c r="C3" s="1">
        <f>C2+1</f>
        <v>2024</v>
      </c>
      <c r="D3" s="1" t="s">
        <v>77</v>
      </c>
      <c r="E3" s="1" t="s">
        <v>77</v>
      </c>
      <c r="F3" s="1" t="s">
        <v>77</v>
      </c>
      <c r="G3" s="1" t="s">
        <v>77</v>
      </c>
    </row>
    <row r="4" spans="1:8" x14ac:dyDescent="0.25">
      <c r="B4" s="1" t="s">
        <v>17</v>
      </c>
      <c r="C4" s="1">
        <f t="shared" ref="C4:C6" si="0">C3+1</f>
        <v>2025</v>
      </c>
      <c r="D4" s="1" t="s">
        <v>39</v>
      </c>
      <c r="E4" s="1" t="s">
        <v>40</v>
      </c>
      <c r="F4" s="1" t="s">
        <v>40</v>
      </c>
      <c r="G4" s="1" t="s">
        <v>40</v>
      </c>
    </row>
    <row r="5" spans="1:8" x14ac:dyDescent="0.25">
      <c r="B5" s="1" t="s">
        <v>18</v>
      </c>
      <c r="C5" s="1">
        <f t="shared" si="0"/>
        <v>2026</v>
      </c>
      <c r="D5" s="1" t="s">
        <v>41</v>
      </c>
      <c r="E5" s="1" t="s">
        <v>42</v>
      </c>
      <c r="F5" s="1" t="s">
        <v>42</v>
      </c>
      <c r="G5" s="1" t="s">
        <v>44</v>
      </c>
    </row>
    <row r="6" spans="1:8" x14ac:dyDescent="0.25">
      <c r="B6" s="1" t="s">
        <v>19</v>
      </c>
      <c r="C6" s="1">
        <f t="shared" si="0"/>
        <v>2027</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C9" s="1">
        <v>2023</v>
      </c>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63"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6:E14">
    <cfRule type="containsBlanks" dxfId="1" priority="3">
      <formula>LEN(TRIM(E6))=0</formula>
    </cfRule>
  </conditionalFormatting>
  <conditionalFormatting sqref="E18:E29">
    <cfRule type="containsBlanks" dxfId="0" priority="2">
      <formula>LEN(TRIM(E18))=0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topLeftCell="A7" zoomScale="85" zoomScaleNormal="85" workbookViewId="0">
      <selection activeCell="C17" sqref="C17"/>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Rideout, Margie</cp:lastModifiedBy>
  <cp:lastPrinted>2023-11-21T15:16:50Z</cp:lastPrinted>
  <dcterms:created xsi:type="dcterms:W3CDTF">2017-01-13T17:49:37Z</dcterms:created>
  <dcterms:modified xsi:type="dcterms:W3CDTF">2023-11-27T22:37:28Z</dcterms:modified>
</cp:coreProperties>
</file>